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https://3mstrebon-my.sharepoint.com/personal/romana_sterbova_3mstrebon_cz/Documents/Plocha/veřejná zakázka - střecha Bř/"/>
    </mc:Choice>
  </mc:AlternateContent>
  <xr:revisionPtr revIDLastSave="0" documentId="8_{1154BE63-0E78-47FE-8E09-1F8DE4D3736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apitulace stavby" sheetId="1" r:id="rId1"/>
    <sheet name="Západní pavilon - stavební část" sheetId="2" r:id="rId2"/>
    <sheet name="VON - Západní pavilon" sheetId="3" r:id="rId3"/>
    <sheet name="Severní pavilon - stavební část" sheetId="4" r:id="rId4"/>
    <sheet name="VON - Severní pavilon" sheetId="5" r:id="rId5"/>
    <sheet name="Východní pavilon - stavební čás" sheetId="6" r:id="rId6"/>
    <sheet name="VON - Východní pavilon" sheetId="7" r:id="rId7"/>
    <sheet name="Seznam figur" sheetId="8" r:id="rId8"/>
    <sheet name="Pokyny pro vyplnění" sheetId="9" r:id="rId9"/>
  </sheets>
  <definedNames>
    <definedName name="_xlnm._FilterDatabase" localSheetId="3" hidden="1">'Severní pavilon - stavební část'!$C$92:$K$184</definedName>
    <definedName name="_xlnm._FilterDatabase" localSheetId="4" hidden="1">'VON - Severní pavilon'!$C$89:$K$100</definedName>
    <definedName name="_xlnm._FilterDatabase" localSheetId="6" hidden="1">'VON - Východní pavilon'!$C$89:$K$100</definedName>
    <definedName name="_xlnm._FilterDatabase" localSheetId="2" hidden="1">'VON - Západní pavilon'!$C$89:$K$100</definedName>
    <definedName name="_xlnm._FilterDatabase" localSheetId="5" hidden="1">'Východní pavilon - stavební čás'!$C$92:$K$186</definedName>
    <definedName name="_xlnm._FilterDatabase" localSheetId="1" hidden="1">'Západní pavilon - stavební část'!$C$92:$K$186</definedName>
    <definedName name="_xlnm.Print_Titles" localSheetId="0">'Rekapitulace stavby'!$52:$52</definedName>
    <definedName name="_xlnm.Print_Titles" localSheetId="3">'Severní pavilon - stavební část'!$92:$92</definedName>
    <definedName name="_xlnm.Print_Titles" localSheetId="7">'Seznam figur'!$9:$9</definedName>
    <definedName name="_xlnm.Print_Titles" localSheetId="4">'VON - Severní pavilon'!$89:$89</definedName>
    <definedName name="_xlnm.Print_Titles" localSheetId="6">'VON - Východní pavilon'!$89:$89</definedName>
    <definedName name="_xlnm.Print_Titles" localSheetId="2">'VON - Západní pavilon'!$89:$89</definedName>
    <definedName name="_xlnm.Print_Titles" localSheetId="5">'Východní pavilon - stavební čás'!$92:$92</definedName>
    <definedName name="_xlnm.Print_Titles" localSheetId="1">'Západní pavilon - stavební část'!$92:$92</definedName>
    <definedName name="_xlnm.Print_Area" localSheetId="8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stavby'!$C$42:$AQ$64</definedName>
    <definedName name="_xlnm.Print_Area" localSheetId="3">'Severní pavilon - stavební část'!$C$4:$J$41,'Severní pavilon - stavební část'!$C$47:$J$72,'Severní pavilon - stavební část'!$C$78:$K$184</definedName>
    <definedName name="_xlnm.Print_Area" localSheetId="7">'Seznam figur'!$C$4:$G$267</definedName>
    <definedName name="_xlnm.Print_Area" localSheetId="4">'VON - Severní pavilon'!$C$4:$J$41,'VON - Severní pavilon'!$C$47:$J$69,'VON - Severní pavilon'!$C$75:$K$100</definedName>
    <definedName name="_xlnm.Print_Area" localSheetId="6">'VON - Východní pavilon'!$C$4:$J$41,'VON - Východní pavilon'!$C$47:$J$69,'VON - Východní pavilon'!$C$75:$K$100</definedName>
    <definedName name="_xlnm.Print_Area" localSheetId="2">'VON - Západní pavilon'!$C$4:$J$41,'VON - Západní pavilon'!$C$47:$J$69,'VON - Západní pavilon'!$C$75:$K$100</definedName>
    <definedName name="_xlnm.Print_Area" localSheetId="5">'Východní pavilon - stavební čás'!$C$4:$J$41,'Východní pavilon - stavební čás'!$C$47:$J$72,'Východní pavilon - stavební čás'!$C$78:$K$186</definedName>
    <definedName name="_xlnm.Print_Area" localSheetId="1">'Západní pavilon - stavební část'!$C$4:$J$41,'Západní pavilon - stavební část'!$C$47:$J$72,'Západní pavilon - stavební část'!$C$78:$K$186</definedName>
  </definedNames>
  <calcPr calcId="191029"/>
</workbook>
</file>

<file path=xl/calcChain.xml><?xml version="1.0" encoding="utf-8"?>
<calcChain xmlns="http://schemas.openxmlformats.org/spreadsheetml/2006/main">
  <c r="D7" i="8" l="1"/>
  <c r="J39" i="7"/>
  <c r="J38" i="7"/>
  <c r="AY63" i="1"/>
  <c r="J37" i="7"/>
  <c r="AX63" i="1" s="1"/>
  <c r="BI100" i="7"/>
  <c r="BH100" i="7"/>
  <c r="BG100" i="7"/>
  <c r="BF100" i="7"/>
  <c r="T100" i="7"/>
  <c r="T99" i="7" s="1"/>
  <c r="R100" i="7"/>
  <c r="R99" i="7" s="1"/>
  <c r="P100" i="7"/>
  <c r="P99" i="7" s="1"/>
  <c r="BI98" i="7"/>
  <c r="BH98" i="7"/>
  <c r="BG98" i="7"/>
  <c r="BF98" i="7"/>
  <c r="T98" i="7"/>
  <c r="R98" i="7"/>
  <c r="P98" i="7"/>
  <c r="BI97" i="7"/>
  <c r="BH97" i="7"/>
  <c r="BG97" i="7"/>
  <c r="BF97" i="7"/>
  <c r="T97" i="7"/>
  <c r="R97" i="7"/>
  <c r="P97" i="7"/>
  <c r="BI95" i="7"/>
  <c r="BH95" i="7"/>
  <c r="BG95" i="7"/>
  <c r="BF95" i="7"/>
  <c r="T95" i="7"/>
  <c r="T94" i="7" s="1"/>
  <c r="R95" i="7"/>
  <c r="R94" i="7" s="1"/>
  <c r="P95" i="7"/>
  <c r="P94" i="7"/>
  <c r="BI93" i="7"/>
  <c r="BH93" i="7"/>
  <c r="BG93" i="7"/>
  <c r="BF93" i="7"/>
  <c r="T93" i="7"/>
  <c r="T92" i="7" s="1"/>
  <c r="R93" i="7"/>
  <c r="R92" i="7"/>
  <c r="P93" i="7"/>
  <c r="P92" i="7" s="1"/>
  <c r="J86" i="7"/>
  <c r="F84" i="7"/>
  <c r="E82" i="7"/>
  <c r="J58" i="7"/>
  <c r="F56" i="7"/>
  <c r="E54" i="7"/>
  <c r="J26" i="7"/>
  <c r="E26" i="7"/>
  <c r="J87" i="7" s="1"/>
  <c r="J25" i="7"/>
  <c r="J20" i="7"/>
  <c r="E20" i="7"/>
  <c r="F59" i="7" s="1"/>
  <c r="J19" i="7"/>
  <c r="J17" i="7"/>
  <c r="E17" i="7"/>
  <c r="F86" i="7" s="1"/>
  <c r="J16" i="7"/>
  <c r="J14" i="7"/>
  <c r="J56" i="7"/>
  <c r="E7" i="7"/>
  <c r="E78" i="7" s="1"/>
  <c r="J39" i="6"/>
  <c r="J38" i="6"/>
  <c r="AY62" i="1" s="1"/>
  <c r="J37" i="6"/>
  <c r="AX62" i="1" s="1"/>
  <c r="BI186" i="6"/>
  <c r="BH186" i="6"/>
  <c r="BG186" i="6"/>
  <c r="BF186" i="6"/>
  <c r="T186" i="6"/>
  <c r="R186" i="6"/>
  <c r="P186" i="6"/>
  <c r="BI184" i="6"/>
  <c r="BH184" i="6"/>
  <c r="BG184" i="6"/>
  <c r="BF184" i="6"/>
  <c r="T184" i="6"/>
  <c r="R184" i="6"/>
  <c r="P184" i="6"/>
  <c r="BI182" i="6"/>
  <c r="BH182" i="6"/>
  <c r="BG182" i="6"/>
  <c r="BF182" i="6"/>
  <c r="T182" i="6"/>
  <c r="R182" i="6"/>
  <c r="P182" i="6"/>
  <c r="BI180" i="6"/>
  <c r="BH180" i="6"/>
  <c r="BG180" i="6"/>
  <c r="BF180" i="6"/>
  <c r="T180" i="6"/>
  <c r="R180" i="6"/>
  <c r="P180" i="6"/>
  <c r="BI178" i="6"/>
  <c r="BH178" i="6"/>
  <c r="BG178" i="6"/>
  <c r="BF178" i="6"/>
  <c r="T178" i="6"/>
  <c r="R178" i="6"/>
  <c r="P178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0" i="6"/>
  <c r="BH170" i="6"/>
  <c r="BG170" i="6"/>
  <c r="BF170" i="6"/>
  <c r="T170" i="6"/>
  <c r="R170" i="6"/>
  <c r="P170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8" i="6"/>
  <c r="BH158" i="6"/>
  <c r="BG158" i="6"/>
  <c r="BF158" i="6"/>
  <c r="T158" i="6"/>
  <c r="R158" i="6"/>
  <c r="P158" i="6"/>
  <c r="BI156" i="6"/>
  <c r="BH156" i="6"/>
  <c r="BG156" i="6"/>
  <c r="BF156" i="6"/>
  <c r="T156" i="6"/>
  <c r="R156" i="6"/>
  <c r="P156" i="6"/>
  <c r="BI154" i="6"/>
  <c r="BH154" i="6"/>
  <c r="BG154" i="6"/>
  <c r="BF154" i="6"/>
  <c r="T154" i="6"/>
  <c r="R154" i="6"/>
  <c r="P154" i="6"/>
  <c r="BI152" i="6"/>
  <c r="BH152" i="6"/>
  <c r="BG152" i="6"/>
  <c r="BF152" i="6"/>
  <c r="T152" i="6"/>
  <c r="R152" i="6"/>
  <c r="P152" i="6"/>
  <c r="BI150" i="6"/>
  <c r="BH150" i="6"/>
  <c r="BG150" i="6"/>
  <c r="BF150" i="6"/>
  <c r="T150" i="6"/>
  <c r="R150" i="6"/>
  <c r="P150" i="6"/>
  <c r="BI148" i="6"/>
  <c r="BH148" i="6"/>
  <c r="BG148" i="6"/>
  <c r="BF148" i="6"/>
  <c r="T148" i="6"/>
  <c r="R148" i="6"/>
  <c r="P148" i="6"/>
  <c r="BI146" i="6"/>
  <c r="BH146" i="6"/>
  <c r="BG146" i="6"/>
  <c r="BF146" i="6"/>
  <c r="T146" i="6"/>
  <c r="R146" i="6"/>
  <c r="P146" i="6"/>
  <c r="BI144" i="6"/>
  <c r="BH144" i="6"/>
  <c r="BG144" i="6"/>
  <c r="BF144" i="6"/>
  <c r="T144" i="6"/>
  <c r="R144" i="6"/>
  <c r="P144" i="6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8" i="6"/>
  <c r="BH138" i="6"/>
  <c r="BG138" i="6"/>
  <c r="BF138" i="6"/>
  <c r="T138" i="6"/>
  <c r="R138" i="6"/>
  <c r="P138" i="6"/>
  <c r="BI136" i="6"/>
  <c r="BH136" i="6"/>
  <c r="BG136" i="6"/>
  <c r="BF136" i="6"/>
  <c r="T136" i="6"/>
  <c r="R136" i="6"/>
  <c r="P136" i="6"/>
  <c r="BI134" i="6"/>
  <c r="BH134" i="6"/>
  <c r="BG134" i="6"/>
  <c r="BF134" i="6"/>
  <c r="T134" i="6"/>
  <c r="R134" i="6"/>
  <c r="P134" i="6"/>
  <c r="BI132" i="6"/>
  <c r="BH132" i="6"/>
  <c r="BG132" i="6"/>
  <c r="BF132" i="6"/>
  <c r="T132" i="6"/>
  <c r="R132" i="6"/>
  <c r="P132" i="6"/>
  <c r="BI130" i="6"/>
  <c r="BH130" i="6"/>
  <c r="BG130" i="6"/>
  <c r="BF130" i="6"/>
  <c r="T130" i="6"/>
  <c r="R130" i="6"/>
  <c r="P130" i="6"/>
  <c r="BI128" i="6"/>
  <c r="BH128" i="6"/>
  <c r="BG128" i="6"/>
  <c r="BF128" i="6"/>
  <c r="T128" i="6"/>
  <c r="R128" i="6"/>
  <c r="P128" i="6"/>
  <c r="BI126" i="6"/>
  <c r="BH126" i="6"/>
  <c r="BG126" i="6"/>
  <c r="BF126" i="6"/>
  <c r="T126" i="6"/>
  <c r="R126" i="6"/>
  <c r="P126" i="6"/>
  <c r="BI124" i="6"/>
  <c r="BH124" i="6"/>
  <c r="BG124" i="6"/>
  <c r="BF124" i="6"/>
  <c r="T124" i="6"/>
  <c r="R124" i="6"/>
  <c r="P124" i="6"/>
  <c r="BI122" i="6"/>
  <c r="BH122" i="6"/>
  <c r="BG122" i="6"/>
  <c r="BF122" i="6"/>
  <c r="T122" i="6"/>
  <c r="R122" i="6"/>
  <c r="P122" i="6"/>
  <c r="BI120" i="6"/>
  <c r="BH120" i="6"/>
  <c r="BG120" i="6"/>
  <c r="BF120" i="6"/>
  <c r="T120" i="6"/>
  <c r="R120" i="6"/>
  <c r="P120" i="6"/>
  <c r="BI118" i="6"/>
  <c r="BH118" i="6"/>
  <c r="BG118" i="6"/>
  <c r="BF118" i="6"/>
  <c r="T118" i="6"/>
  <c r="R118" i="6"/>
  <c r="P118" i="6"/>
  <c r="BI117" i="6"/>
  <c r="BH117" i="6"/>
  <c r="BG117" i="6"/>
  <c r="BF117" i="6"/>
  <c r="T117" i="6"/>
  <c r="R117" i="6"/>
  <c r="P117" i="6"/>
  <c r="BI115" i="6"/>
  <c r="BH115" i="6"/>
  <c r="BG115" i="6"/>
  <c r="BF115" i="6"/>
  <c r="T115" i="6"/>
  <c r="R115" i="6"/>
  <c r="P115" i="6"/>
  <c r="BI113" i="6"/>
  <c r="BH113" i="6"/>
  <c r="BG113" i="6"/>
  <c r="BF113" i="6"/>
  <c r="T113" i="6"/>
  <c r="R113" i="6"/>
  <c r="P113" i="6"/>
  <c r="BI112" i="6"/>
  <c r="BH112" i="6"/>
  <c r="BG112" i="6"/>
  <c r="BF112" i="6"/>
  <c r="T112" i="6"/>
  <c r="R112" i="6"/>
  <c r="P112" i="6"/>
  <c r="BI111" i="6"/>
  <c r="BH111" i="6"/>
  <c r="BG111" i="6"/>
  <c r="BF111" i="6"/>
  <c r="T111" i="6"/>
  <c r="R111" i="6"/>
  <c r="P111" i="6"/>
  <c r="BI108" i="6"/>
  <c r="BH108" i="6"/>
  <c r="BG108" i="6"/>
  <c r="BF108" i="6"/>
  <c r="T108" i="6"/>
  <c r="R108" i="6"/>
  <c r="P108" i="6"/>
  <c r="BI107" i="6"/>
  <c r="BH107" i="6"/>
  <c r="BG107" i="6"/>
  <c r="BF107" i="6"/>
  <c r="T107" i="6"/>
  <c r="R107" i="6"/>
  <c r="P107" i="6"/>
  <c r="BI106" i="6"/>
  <c r="BH106" i="6"/>
  <c r="BG106" i="6"/>
  <c r="BF106" i="6"/>
  <c r="T106" i="6"/>
  <c r="R106" i="6"/>
  <c r="P106" i="6"/>
  <c r="BI104" i="6"/>
  <c r="BH104" i="6"/>
  <c r="BG104" i="6"/>
  <c r="BF104" i="6"/>
  <c r="T104" i="6"/>
  <c r="R104" i="6"/>
  <c r="P104" i="6"/>
  <c r="BI103" i="6"/>
  <c r="BH103" i="6"/>
  <c r="BG103" i="6"/>
  <c r="BF103" i="6"/>
  <c r="T103" i="6"/>
  <c r="R103" i="6"/>
  <c r="P103" i="6"/>
  <c r="BI101" i="6"/>
  <c r="BH101" i="6"/>
  <c r="BG101" i="6"/>
  <c r="BF101" i="6"/>
  <c r="T101" i="6"/>
  <c r="R101" i="6"/>
  <c r="P101" i="6"/>
  <c r="BI98" i="6"/>
  <c r="BH98" i="6"/>
  <c r="BG98" i="6"/>
  <c r="BF98" i="6"/>
  <c r="T98" i="6"/>
  <c r="R98" i="6"/>
  <c r="P98" i="6"/>
  <c r="BI96" i="6"/>
  <c r="BH96" i="6"/>
  <c r="BG96" i="6"/>
  <c r="BF96" i="6"/>
  <c r="T96" i="6"/>
  <c r="R96" i="6"/>
  <c r="P96" i="6"/>
  <c r="J89" i="6"/>
  <c r="F87" i="6"/>
  <c r="E85" i="6"/>
  <c r="J58" i="6"/>
  <c r="F56" i="6"/>
  <c r="E54" i="6"/>
  <c r="J26" i="6"/>
  <c r="E26" i="6"/>
  <c r="J59" i="6" s="1"/>
  <c r="J25" i="6"/>
  <c r="J20" i="6"/>
  <c r="E20" i="6"/>
  <c r="F90" i="6"/>
  <c r="J19" i="6"/>
  <c r="J17" i="6"/>
  <c r="E17" i="6"/>
  <c r="F58" i="6"/>
  <c r="J16" i="6"/>
  <c r="J14" i="6"/>
  <c r="J87" i="6"/>
  <c r="E7" i="6"/>
  <c r="E81" i="6"/>
  <c r="J39" i="5"/>
  <c r="J38" i="5"/>
  <c r="AY60" i="1" s="1"/>
  <c r="J37" i="5"/>
  <c r="AX60" i="1"/>
  <c r="BI100" i="5"/>
  <c r="BH100" i="5"/>
  <c r="BG100" i="5"/>
  <c r="BF100" i="5"/>
  <c r="T100" i="5"/>
  <c r="T99" i="5"/>
  <c r="R100" i="5"/>
  <c r="R99" i="5"/>
  <c r="P100" i="5"/>
  <c r="P99" i="5"/>
  <c r="BI98" i="5"/>
  <c r="BH98" i="5"/>
  <c r="BG98" i="5"/>
  <c r="BF98" i="5"/>
  <c r="T98" i="5"/>
  <c r="R98" i="5"/>
  <c r="P98" i="5"/>
  <c r="BI97" i="5"/>
  <c r="BH97" i="5"/>
  <c r="BG97" i="5"/>
  <c r="BF97" i="5"/>
  <c r="T97" i="5"/>
  <c r="R97" i="5"/>
  <c r="P97" i="5"/>
  <c r="BI95" i="5"/>
  <c r="BH95" i="5"/>
  <c r="BG95" i="5"/>
  <c r="BF95" i="5"/>
  <c r="T95" i="5"/>
  <c r="T94" i="5" s="1"/>
  <c r="R95" i="5"/>
  <c r="R94" i="5"/>
  <c r="P95" i="5"/>
  <c r="P94" i="5" s="1"/>
  <c r="BI93" i="5"/>
  <c r="BH93" i="5"/>
  <c r="BG93" i="5"/>
  <c r="BF93" i="5"/>
  <c r="T93" i="5"/>
  <c r="T92" i="5"/>
  <c r="R93" i="5"/>
  <c r="R92" i="5" s="1"/>
  <c r="P93" i="5"/>
  <c r="P92" i="5" s="1"/>
  <c r="J86" i="5"/>
  <c r="F84" i="5"/>
  <c r="E82" i="5"/>
  <c r="J58" i="5"/>
  <c r="F56" i="5"/>
  <c r="E54" i="5"/>
  <c r="J26" i="5"/>
  <c r="E26" i="5"/>
  <c r="J59" i="5"/>
  <c r="J25" i="5"/>
  <c r="J20" i="5"/>
  <c r="E20" i="5"/>
  <c r="F59" i="5"/>
  <c r="J19" i="5"/>
  <c r="J17" i="5"/>
  <c r="E17" i="5"/>
  <c r="F58" i="5"/>
  <c r="J16" i="5"/>
  <c r="J14" i="5"/>
  <c r="J84" i="5" s="1"/>
  <c r="E7" i="5"/>
  <c r="E78" i="5"/>
  <c r="J39" i="4"/>
  <c r="J38" i="4"/>
  <c r="AY59" i="1"/>
  <c r="J37" i="4"/>
  <c r="AX59" i="1" s="1"/>
  <c r="BI184" i="4"/>
  <c r="BH184" i="4"/>
  <c r="BG184" i="4"/>
  <c r="BF184" i="4"/>
  <c r="T184" i="4"/>
  <c r="R184" i="4"/>
  <c r="P184" i="4"/>
  <c r="BI182" i="4"/>
  <c r="BH182" i="4"/>
  <c r="BG182" i="4"/>
  <c r="BF182" i="4"/>
  <c r="T182" i="4"/>
  <c r="R182" i="4"/>
  <c r="P182" i="4"/>
  <c r="BI180" i="4"/>
  <c r="BH180" i="4"/>
  <c r="BG180" i="4"/>
  <c r="BF180" i="4"/>
  <c r="T180" i="4"/>
  <c r="R180" i="4"/>
  <c r="P180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6" i="4"/>
  <c r="BH126" i="4"/>
  <c r="BG126" i="4"/>
  <c r="BF126" i="4"/>
  <c r="T126" i="4"/>
  <c r="R126" i="4"/>
  <c r="P126" i="4"/>
  <c r="BI124" i="4"/>
  <c r="BH124" i="4"/>
  <c r="BG124" i="4"/>
  <c r="BF124" i="4"/>
  <c r="T124" i="4"/>
  <c r="R124" i="4"/>
  <c r="P124" i="4"/>
  <c r="BI122" i="4"/>
  <c r="BH122" i="4"/>
  <c r="BG122" i="4"/>
  <c r="BF122" i="4"/>
  <c r="T122" i="4"/>
  <c r="R122" i="4"/>
  <c r="P122" i="4"/>
  <c r="BI120" i="4"/>
  <c r="BH120" i="4"/>
  <c r="BG120" i="4"/>
  <c r="BF120" i="4"/>
  <c r="T120" i="4"/>
  <c r="R120" i="4"/>
  <c r="P120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5" i="4"/>
  <c r="BH115" i="4"/>
  <c r="BG115" i="4"/>
  <c r="BF115" i="4"/>
  <c r="T115" i="4"/>
  <c r="R115" i="4"/>
  <c r="P115" i="4"/>
  <c r="BI113" i="4"/>
  <c r="BH113" i="4"/>
  <c r="BG113" i="4"/>
  <c r="BF113" i="4"/>
  <c r="T113" i="4"/>
  <c r="R113" i="4"/>
  <c r="P113" i="4"/>
  <c r="BI112" i="4"/>
  <c r="BH112" i="4"/>
  <c r="BG112" i="4"/>
  <c r="BF112" i="4"/>
  <c r="T112" i="4"/>
  <c r="R112" i="4"/>
  <c r="P112" i="4"/>
  <c r="BI111" i="4"/>
  <c r="BH111" i="4"/>
  <c r="BG111" i="4"/>
  <c r="BF111" i="4"/>
  <c r="T111" i="4"/>
  <c r="R111" i="4"/>
  <c r="P111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6" i="4"/>
  <c r="BH106" i="4"/>
  <c r="BG106" i="4"/>
  <c r="BF106" i="4"/>
  <c r="T106" i="4"/>
  <c r="R106" i="4"/>
  <c r="P106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1" i="4"/>
  <c r="BH101" i="4"/>
  <c r="BG101" i="4"/>
  <c r="BF101" i="4"/>
  <c r="T101" i="4"/>
  <c r="R101" i="4"/>
  <c r="P101" i="4"/>
  <c r="BI98" i="4"/>
  <c r="BH98" i="4"/>
  <c r="BG98" i="4"/>
  <c r="BF98" i="4"/>
  <c r="T98" i="4"/>
  <c r="R98" i="4"/>
  <c r="P98" i="4"/>
  <c r="BI96" i="4"/>
  <c r="BH96" i="4"/>
  <c r="BG96" i="4"/>
  <c r="BF96" i="4"/>
  <c r="T96" i="4"/>
  <c r="R96" i="4"/>
  <c r="P96" i="4"/>
  <c r="J89" i="4"/>
  <c r="F87" i="4"/>
  <c r="E85" i="4"/>
  <c r="J58" i="4"/>
  <c r="F56" i="4"/>
  <c r="E54" i="4"/>
  <c r="J26" i="4"/>
  <c r="E26" i="4"/>
  <c r="J59" i="4"/>
  <c r="J25" i="4"/>
  <c r="J20" i="4"/>
  <c r="E20" i="4"/>
  <c r="F59" i="4"/>
  <c r="J19" i="4"/>
  <c r="J17" i="4"/>
  <c r="E17" i="4"/>
  <c r="F89" i="4"/>
  <c r="J16" i="4"/>
  <c r="J14" i="4"/>
  <c r="J87" i="4" s="1"/>
  <c r="E7" i="4"/>
  <c r="E81" i="4"/>
  <c r="J39" i="3"/>
  <c r="J38" i="3"/>
  <c r="AY57" i="1"/>
  <c r="J37" i="3"/>
  <c r="AX57" i="1" s="1"/>
  <c r="BI100" i="3"/>
  <c r="BH100" i="3"/>
  <c r="BG100" i="3"/>
  <c r="BF100" i="3"/>
  <c r="T100" i="3"/>
  <c r="T99" i="3"/>
  <c r="R100" i="3"/>
  <c r="R99" i="3" s="1"/>
  <c r="P100" i="3"/>
  <c r="P99" i="3" s="1"/>
  <c r="BI98" i="3"/>
  <c r="BH98" i="3"/>
  <c r="BG98" i="3"/>
  <c r="BF98" i="3"/>
  <c r="T98" i="3"/>
  <c r="R98" i="3"/>
  <c r="P98" i="3"/>
  <c r="BI97" i="3"/>
  <c r="BH97" i="3"/>
  <c r="BG97" i="3"/>
  <c r="BF97" i="3"/>
  <c r="T97" i="3"/>
  <c r="R97" i="3"/>
  <c r="P97" i="3"/>
  <c r="BI95" i="3"/>
  <c r="BH95" i="3"/>
  <c r="BG95" i="3"/>
  <c r="BF95" i="3"/>
  <c r="T95" i="3"/>
  <c r="T94" i="3" s="1"/>
  <c r="R95" i="3"/>
  <c r="R94" i="3"/>
  <c r="P95" i="3"/>
  <c r="P94" i="3" s="1"/>
  <c r="BI93" i="3"/>
  <c r="BH93" i="3"/>
  <c r="BG93" i="3"/>
  <c r="BF93" i="3"/>
  <c r="T93" i="3"/>
  <c r="T92" i="3" s="1"/>
  <c r="R93" i="3"/>
  <c r="R92" i="3" s="1"/>
  <c r="P93" i="3"/>
  <c r="P92" i="3" s="1"/>
  <c r="J86" i="3"/>
  <c r="F84" i="3"/>
  <c r="E82" i="3"/>
  <c r="J58" i="3"/>
  <c r="F56" i="3"/>
  <c r="E54" i="3"/>
  <c r="J26" i="3"/>
  <c r="E26" i="3"/>
  <c r="J87" i="3" s="1"/>
  <c r="J25" i="3"/>
  <c r="J20" i="3"/>
  <c r="E20" i="3"/>
  <c r="F87" i="3" s="1"/>
  <c r="J19" i="3"/>
  <c r="J17" i="3"/>
  <c r="E17" i="3"/>
  <c r="F86" i="3" s="1"/>
  <c r="J16" i="3"/>
  <c r="J14" i="3"/>
  <c r="J56" i="3"/>
  <c r="E7" i="3"/>
  <c r="E50" i="3" s="1"/>
  <c r="J39" i="2"/>
  <c r="J38" i="2"/>
  <c r="AY56" i="1" s="1"/>
  <c r="J37" i="2"/>
  <c r="AX56" i="1" s="1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117" i="2"/>
  <c r="BH117" i="2"/>
  <c r="BG117" i="2"/>
  <c r="BF117" i="2"/>
  <c r="T117" i="2"/>
  <c r="R117" i="2"/>
  <c r="P117" i="2"/>
  <c r="BI115" i="2"/>
  <c r="BH115" i="2"/>
  <c r="BG115" i="2"/>
  <c r="BF115" i="2"/>
  <c r="T115" i="2"/>
  <c r="R115" i="2"/>
  <c r="P115" i="2"/>
  <c r="BI113" i="2"/>
  <c r="BH113" i="2"/>
  <c r="BG113" i="2"/>
  <c r="BF113" i="2"/>
  <c r="T113" i="2"/>
  <c r="R113" i="2"/>
  <c r="P113" i="2"/>
  <c r="BI112" i="2"/>
  <c r="BH112" i="2"/>
  <c r="BG112" i="2"/>
  <c r="BF112" i="2"/>
  <c r="T112" i="2"/>
  <c r="R112" i="2"/>
  <c r="P112" i="2"/>
  <c r="BI111" i="2"/>
  <c r="BH111" i="2"/>
  <c r="BG111" i="2"/>
  <c r="BF111" i="2"/>
  <c r="T111" i="2"/>
  <c r="R111" i="2"/>
  <c r="P111" i="2"/>
  <c r="BI108" i="2"/>
  <c r="BH108" i="2"/>
  <c r="BG108" i="2"/>
  <c r="BF108" i="2"/>
  <c r="T108" i="2"/>
  <c r="R108" i="2"/>
  <c r="P108" i="2"/>
  <c r="BI107" i="2"/>
  <c r="BH107" i="2"/>
  <c r="BG107" i="2"/>
  <c r="BF107" i="2"/>
  <c r="T107" i="2"/>
  <c r="R107" i="2"/>
  <c r="P107" i="2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3" i="2"/>
  <c r="BH103" i="2"/>
  <c r="BG103" i="2"/>
  <c r="BF103" i="2"/>
  <c r="T103" i="2"/>
  <c r="R103" i="2"/>
  <c r="P103" i="2"/>
  <c r="BI101" i="2"/>
  <c r="BH101" i="2"/>
  <c r="BG101" i="2"/>
  <c r="BF101" i="2"/>
  <c r="T101" i="2"/>
  <c r="R101" i="2"/>
  <c r="P101" i="2"/>
  <c r="BI98" i="2"/>
  <c r="BH98" i="2"/>
  <c r="BG98" i="2"/>
  <c r="BF98" i="2"/>
  <c r="T98" i="2"/>
  <c r="R98" i="2"/>
  <c r="P98" i="2"/>
  <c r="BI96" i="2"/>
  <c r="BH96" i="2"/>
  <c r="BG96" i="2"/>
  <c r="BF96" i="2"/>
  <c r="T96" i="2"/>
  <c r="R96" i="2"/>
  <c r="P96" i="2"/>
  <c r="J89" i="2"/>
  <c r="F87" i="2"/>
  <c r="E85" i="2"/>
  <c r="J58" i="2"/>
  <c r="F56" i="2"/>
  <c r="E54" i="2"/>
  <c r="J26" i="2"/>
  <c r="E26" i="2"/>
  <c r="J59" i="2" s="1"/>
  <c r="J25" i="2"/>
  <c r="J20" i="2"/>
  <c r="E20" i="2"/>
  <c r="F90" i="2" s="1"/>
  <c r="J19" i="2"/>
  <c r="J17" i="2"/>
  <c r="E17" i="2"/>
  <c r="F89" i="2" s="1"/>
  <c r="J16" i="2"/>
  <c r="J14" i="2"/>
  <c r="J56" i="2" s="1"/>
  <c r="E7" i="2"/>
  <c r="E50" i="2" s="1"/>
  <c r="L50" i="1"/>
  <c r="AM50" i="1"/>
  <c r="AM49" i="1"/>
  <c r="L49" i="1"/>
  <c r="AM47" i="1"/>
  <c r="L47" i="1"/>
  <c r="L45" i="1"/>
  <c r="L44" i="1"/>
  <c r="J128" i="4"/>
  <c r="BK150" i="6"/>
  <c r="J108" i="4"/>
  <c r="J156" i="4"/>
  <c r="BK152" i="6"/>
  <c r="J95" i="7"/>
  <c r="J96" i="2"/>
  <c r="BK168" i="4"/>
  <c r="BK184" i="2"/>
  <c r="BK165" i="6"/>
  <c r="J111" i="2"/>
  <c r="J175" i="2"/>
  <c r="J162" i="6"/>
  <c r="J107" i="4"/>
  <c r="BK120" i="6"/>
  <c r="BK98" i="7"/>
  <c r="J134" i="6"/>
  <c r="BK138" i="6"/>
  <c r="J112" i="4"/>
  <c r="BK173" i="6"/>
  <c r="J142" i="4"/>
  <c r="J115" i="2"/>
  <c r="BK98" i="2"/>
  <c r="J117" i="4"/>
  <c r="J97" i="5"/>
  <c r="J107" i="2"/>
  <c r="BK117" i="4"/>
  <c r="J154" i="6"/>
  <c r="BK134" i="2"/>
  <c r="J96" i="6"/>
  <c r="J165" i="2"/>
  <c r="BK113" i="6"/>
  <c r="J148" i="2"/>
  <c r="BK159" i="4"/>
  <c r="BK176" i="2"/>
  <c r="BK136" i="4"/>
  <c r="J118" i="2"/>
  <c r="J157" i="4"/>
  <c r="J124" i="2"/>
  <c r="J168" i="4"/>
  <c r="BK93" i="7"/>
  <c r="BK160" i="2"/>
  <c r="BK98" i="4"/>
  <c r="BK130" i="4"/>
  <c r="BK176" i="4"/>
  <c r="BK93" i="5"/>
  <c r="BK128" i="2"/>
  <c r="J104" i="6"/>
  <c r="J161" i="6"/>
  <c r="BK171" i="4"/>
  <c r="J168" i="2"/>
  <c r="J93" i="7"/>
  <c r="BK175" i="2"/>
  <c r="BK112" i="4"/>
  <c r="BK182" i="6"/>
  <c r="BK104" i="2"/>
  <c r="J166" i="4"/>
  <c r="BK182" i="2"/>
  <c r="J132" i="6"/>
  <c r="BK142" i="4"/>
  <c r="J98" i="2"/>
  <c r="J163" i="4"/>
  <c r="BK165" i="2"/>
  <c r="J138" i="4"/>
  <c r="BK106" i="6"/>
  <c r="J103" i="6"/>
  <c r="BK156" i="2"/>
  <c r="BK178" i="6"/>
  <c r="J101" i="4"/>
  <c r="J142" i="6"/>
  <c r="J176" i="2"/>
  <c r="BK115" i="6"/>
  <c r="J115" i="6"/>
  <c r="J98" i="5"/>
  <c r="BK146" i="6"/>
  <c r="BK184" i="6"/>
  <c r="J142" i="2"/>
  <c r="J112" i="6"/>
  <c r="BK136" i="2"/>
  <c r="J160" i="4"/>
  <c r="J150" i="2"/>
  <c r="J146" i="6"/>
  <c r="BK111" i="4"/>
  <c r="J184" i="4"/>
  <c r="J171" i="4"/>
  <c r="J128" i="2"/>
  <c r="BK104" i="4"/>
  <c r="J107" i="6"/>
  <c r="BK103" i="2"/>
  <c r="J104" i="4"/>
  <c r="BK118" i="4"/>
  <c r="AS58" i="1"/>
  <c r="BK180" i="6"/>
  <c r="J100" i="3"/>
  <c r="J162" i="4"/>
  <c r="BK108" i="6"/>
  <c r="J186" i="6"/>
  <c r="BK148" i="4"/>
  <c r="J120" i="2"/>
  <c r="BK104" i="6"/>
  <c r="J113" i="4"/>
  <c r="J101" i="2"/>
  <c r="BK132" i="6"/>
  <c r="BK152" i="2"/>
  <c r="J170" i="6"/>
  <c r="BK152" i="4"/>
  <c r="J164" i="2"/>
  <c r="BK167" i="6"/>
  <c r="BK168" i="2"/>
  <c r="J95" i="3"/>
  <c r="BK184" i="4"/>
  <c r="BK146" i="2"/>
  <c r="BK95" i="5"/>
  <c r="J124" i="6"/>
  <c r="J106" i="6"/>
  <c r="BK140" i="6"/>
  <c r="BK93" i="3"/>
  <c r="J130" i="4"/>
  <c r="BK172" i="6"/>
  <c r="J118" i="6"/>
  <c r="J132" i="2"/>
  <c r="BK156" i="6"/>
  <c r="BK156" i="4"/>
  <c r="J140" i="6"/>
  <c r="BK154" i="2"/>
  <c r="J174" i="4"/>
  <c r="BK120" i="2"/>
  <c r="BK148" i="2"/>
  <c r="J173" i="6"/>
  <c r="J122" i="6"/>
  <c r="BK170" i="2"/>
  <c r="BK103" i="6"/>
  <c r="BK126" i="2"/>
  <c r="J144" i="6"/>
  <c r="J170" i="2"/>
  <c r="BK96" i="4"/>
  <c r="BK161" i="6"/>
  <c r="J180" i="6"/>
  <c r="BK124" i="2"/>
  <c r="BK146" i="4"/>
  <c r="BK130" i="2"/>
  <c r="J122" i="4"/>
  <c r="J106" i="2"/>
  <c r="BK178" i="2"/>
  <c r="BK158" i="6"/>
  <c r="J172" i="2"/>
  <c r="BK132" i="4"/>
  <c r="BK111" i="2"/>
  <c r="J115" i="4"/>
  <c r="BK134" i="4"/>
  <c r="J98" i="7"/>
  <c r="BK100" i="7"/>
  <c r="BK144" i="4"/>
  <c r="J148" i="6"/>
  <c r="BK101" i="4"/>
  <c r="AS61" i="1"/>
  <c r="J160" i="2"/>
  <c r="BK140" i="4"/>
  <c r="J117" i="6"/>
  <c r="BK120" i="4"/>
  <c r="BK170" i="6"/>
  <c r="J130" i="2"/>
  <c r="BK111" i="6"/>
  <c r="J180" i="2"/>
  <c r="J126" i="2"/>
  <c r="BK182" i="4"/>
  <c r="BK117" i="2"/>
  <c r="BK128" i="4"/>
  <c r="J182" i="2"/>
  <c r="BK98" i="5"/>
  <c r="J138" i="2"/>
  <c r="BK100" i="5"/>
  <c r="J122" i="2"/>
  <c r="BK162" i="6"/>
  <c r="J165" i="4"/>
  <c r="BK117" i="6"/>
  <c r="BK172" i="2"/>
  <c r="J120" i="6"/>
  <c r="J97" i="7"/>
  <c r="J98" i="3"/>
  <c r="BK124" i="4"/>
  <c r="J178" i="4"/>
  <c r="BK186" i="2"/>
  <c r="J144" i="4"/>
  <c r="J160" i="6"/>
  <c r="J159" i="4"/>
  <c r="J176" i="6"/>
  <c r="J118" i="4"/>
  <c r="BK148" i="6"/>
  <c r="J138" i="6"/>
  <c r="BK98" i="6"/>
  <c r="BK96" i="6"/>
  <c r="BK95" i="7"/>
  <c r="BK118" i="6"/>
  <c r="J154" i="2"/>
  <c r="J93" i="3"/>
  <c r="J136" i="4"/>
  <c r="BK97" i="7"/>
  <c r="BK144" i="2"/>
  <c r="J95" i="5"/>
  <c r="J101" i="6"/>
  <c r="BK175" i="6"/>
  <c r="J178" i="2"/>
  <c r="BK107" i="6"/>
  <c r="J100" i="7"/>
  <c r="J112" i="2"/>
  <c r="J124" i="4"/>
  <c r="BK173" i="4"/>
  <c r="BK126" i="6"/>
  <c r="BK132" i="2"/>
  <c r="BK101" i="6"/>
  <c r="J113" i="6"/>
  <c r="BK112" i="2"/>
  <c r="J132" i="4"/>
  <c r="BK108" i="2"/>
  <c r="J126" i="4"/>
  <c r="J93" i="5"/>
  <c r="J156" i="6"/>
  <c r="J106" i="4"/>
  <c r="BK126" i="4"/>
  <c r="BK107" i="2"/>
  <c r="BK122" i="4"/>
  <c r="BK106" i="2"/>
  <c r="BK158" i="2"/>
  <c r="J161" i="2"/>
  <c r="BK157" i="4"/>
  <c r="J150" i="4"/>
  <c r="J128" i="6"/>
  <c r="J140" i="4"/>
  <c r="BK150" i="4"/>
  <c r="BK124" i="6"/>
  <c r="J173" i="2"/>
  <c r="J172" i="6"/>
  <c r="J104" i="2"/>
  <c r="BK97" i="5"/>
  <c r="J167" i="6"/>
  <c r="BK138" i="4"/>
  <c r="J111" i="6"/>
  <c r="BK97" i="3"/>
  <c r="J154" i="4"/>
  <c r="BK122" i="2"/>
  <c r="BK160" i="4"/>
  <c r="J103" i="2"/>
  <c r="J170" i="4"/>
  <c r="J186" i="2"/>
  <c r="J173" i="4"/>
  <c r="BK180" i="2"/>
  <c r="J120" i="4"/>
  <c r="BK163" i="4"/>
  <c r="J182" i="6"/>
  <c r="BK162" i="4"/>
  <c r="BK140" i="2"/>
  <c r="BK142" i="6"/>
  <c r="J184" i="6"/>
  <c r="BK173" i="2"/>
  <c r="J158" i="6"/>
  <c r="J152" i="4"/>
  <c r="BK144" i="6"/>
  <c r="J175" i="6"/>
  <c r="BK160" i="6"/>
  <c r="BK115" i="2"/>
  <c r="BK164" i="6"/>
  <c r="AS55" i="1"/>
  <c r="BK186" i="6"/>
  <c r="BK107" i="4"/>
  <c r="J182" i="4"/>
  <c r="BK167" i="2"/>
  <c r="J180" i="4"/>
  <c r="BK154" i="6"/>
  <c r="J103" i="4"/>
  <c r="BK130" i="6"/>
  <c r="BK95" i="3"/>
  <c r="J136" i="2"/>
  <c r="BK118" i="2"/>
  <c r="J167" i="2"/>
  <c r="J111" i="4"/>
  <c r="J178" i="6"/>
  <c r="BK112" i="6"/>
  <c r="J144" i="2"/>
  <c r="J98" i="4"/>
  <c r="BK134" i="6"/>
  <c r="J96" i="4"/>
  <c r="BK138" i="2"/>
  <c r="BK100" i="3"/>
  <c r="J98" i="6"/>
  <c r="BK168" i="6"/>
  <c r="J117" i="2"/>
  <c r="BK108" i="4"/>
  <c r="J130" i="6"/>
  <c r="BK113" i="2"/>
  <c r="BK103" i="4"/>
  <c r="J150" i="6"/>
  <c r="J165" i="6"/>
  <c r="J146" i="2"/>
  <c r="BK155" i="4"/>
  <c r="BK128" i="6"/>
  <c r="BK142" i="2"/>
  <c r="J113" i="2"/>
  <c r="J148" i="4"/>
  <c r="J155" i="4"/>
  <c r="BK96" i="2"/>
  <c r="J134" i="4"/>
  <c r="J168" i="6"/>
  <c r="J140" i="2"/>
  <c r="BK106" i="4"/>
  <c r="BK178" i="4"/>
  <c r="BK101" i="2"/>
  <c r="BK161" i="2"/>
  <c r="J146" i="4"/>
  <c r="BK165" i="4"/>
  <c r="J164" i="6"/>
  <c r="J97" i="3"/>
  <c r="BK180" i="4"/>
  <c r="J108" i="2"/>
  <c r="BK154" i="4"/>
  <c r="J152" i="2"/>
  <c r="BK164" i="2"/>
  <c r="J176" i="4"/>
  <c r="J184" i="2"/>
  <c r="BK166" i="4"/>
  <c r="J136" i="6"/>
  <c r="BK170" i="4"/>
  <c r="J108" i="6"/>
  <c r="J158" i="2"/>
  <c r="BK136" i="6"/>
  <c r="J134" i="2"/>
  <c r="BK122" i="6"/>
  <c r="J126" i="6"/>
  <c r="J156" i="2"/>
  <c r="J162" i="2"/>
  <c r="J100" i="5"/>
  <c r="BK150" i="2"/>
  <c r="BK115" i="4"/>
  <c r="BK176" i="6"/>
  <c r="BK162" i="2"/>
  <c r="J152" i="6"/>
  <c r="BK113" i="4"/>
  <c r="BK174" i="4"/>
  <c r="BK98" i="3"/>
  <c r="BK100" i="2" l="1"/>
  <c r="J100" i="2" s="1"/>
  <c r="J66" i="2" s="1"/>
  <c r="R114" i="2"/>
  <c r="T95" i="4"/>
  <c r="P114" i="4"/>
  <c r="R100" i="2"/>
  <c r="T114" i="2"/>
  <c r="P95" i="4"/>
  <c r="BK167" i="4"/>
  <c r="J167" i="4" s="1"/>
  <c r="J71" i="4" s="1"/>
  <c r="R96" i="3"/>
  <c r="R91" i="3"/>
  <c r="R90" i="3" s="1"/>
  <c r="R129" i="4"/>
  <c r="T95" i="6"/>
  <c r="R110" i="6"/>
  <c r="R95" i="4"/>
  <c r="P110" i="4"/>
  <c r="R110" i="4"/>
  <c r="R95" i="6"/>
  <c r="BK169" i="6"/>
  <c r="J169" i="6"/>
  <c r="J71" i="6" s="1"/>
  <c r="P95" i="2"/>
  <c r="P114" i="2"/>
  <c r="T129" i="4"/>
  <c r="R96" i="5"/>
  <c r="R91" i="5" s="1"/>
  <c r="R90" i="5" s="1"/>
  <c r="BK129" i="6"/>
  <c r="J129" i="6" s="1"/>
  <c r="J70" i="6" s="1"/>
  <c r="P129" i="2"/>
  <c r="BK129" i="4"/>
  <c r="J129" i="4"/>
  <c r="J70" i="4" s="1"/>
  <c r="T96" i="5"/>
  <c r="T91" i="5" s="1"/>
  <c r="T90" i="5" s="1"/>
  <c r="BK100" i="6"/>
  <c r="J100" i="6" s="1"/>
  <c r="J66" i="6" s="1"/>
  <c r="P169" i="6"/>
  <c r="R129" i="2"/>
  <c r="P100" i="4"/>
  <c r="BK114" i="4"/>
  <c r="J114" i="4" s="1"/>
  <c r="J69" i="4" s="1"/>
  <c r="BK95" i="6"/>
  <c r="J95" i="6"/>
  <c r="J65" i="6" s="1"/>
  <c r="BK114" i="6"/>
  <c r="J114" i="6" s="1"/>
  <c r="J69" i="6" s="1"/>
  <c r="R95" i="2"/>
  <c r="R94" i="2"/>
  <c r="P169" i="2"/>
  <c r="R129" i="6"/>
  <c r="T100" i="2"/>
  <c r="BK169" i="2"/>
  <c r="J169" i="2" s="1"/>
  <c r="J71" i="2" s="1"/>
  <c r="BK95" i="4"/>
  <c r="J95" i="4" s="1"/>
  <c r="J65" i="4" s="1"/>
  <c r="BK110" i="4"/>
  <c r="T110" i="4"/>
  <c r="P110" i="6"/>
  <c r="R169" i="6"/>
  <c r="P100" i="2"/>
  <c r="BK110" i="2"/>
  <c r="J110" i="2" s="1"/>
  <c r="J68" i="2" s="1"/>
  <c r="R110" i="2"/>
  <c r="R169" i="2"/>
  <c r="T114" i="4"/>
  <c r="BK110" i="6"/>
  <c r="J110" i="6"/>
  <c r="J68" i="6" s="1"/>
  <c r="P114" i="6"/>
  <c r="BK129" i="2"/>
  <c r="J129" i="2"/>
  <c r="J70" i="2" s="1"/>
  <c r="R100" i="6"/>
  <c r="T110" i="6"/>
  <c r="BK96" i="3"/>
  <c r="J96" i="3" s="1"/>
  <c r="J67" i="3" s="1"/>
  <c r="P129" i="4"/>
  <c r="P96" i="5"/>
  <c r="P91" i="5"/>
  <c r="P90" i="5" s="1"/>
  <c r="AU60" i="1" s="1"/>
  <c r="T100" i="6"/>
  <c r="T114" i="6"/>
  <c r="T129" i="2"/>
  <c r="T96" i="3"/>
  <c r="T91" i="3" s="1"/>
  <c r="T90" i="3" s="1"/>
  <c r="R100" i="4"/>
  <c r="P167" i="4"/>
  <c r="BK96" i="5"/>
  <c r="J96" i="5"/>
  <c r="J67" i="5" s="1"/>
  <c r="T129" i="6"/>
  <c r="BK95" i="2"/>
  <c r="J95" i="2" s="1"/>
  <c r="J65" i="2" s="1"/>
  <c r="T110" i="2"/>
  <c r="P96" i="3"/>
  <c r="P91" i="3"/>
  <c r="P90" i="3" s="1"/>
  <c r="AU57" i="1" s="1"/>
  <c r="T167" i="4"/>
  <c r="P100" i="6"/>
  <c r="R114" i="6"/>
  <c r="T95" i="2"/>
  <c r="T94" i="2" s="1"/>
  <c r="P110" i="2"/>
  <c r="P109" i="2" s="1"/>
  <c r="T169" i="2"/>
  <c r="T100" i="4"/>
  <c r="R114" i="4"/>
  <c r="P95" i="6"/>
  <c r="P94" i="6" s="1"/>
  <c r="T169" i="6"/>
  <c r="BK96" i="7"/>
  <c r="J96" i="7" s="1"/>
  <c r="J67" i="7" s="1"/>
  <c r="BK114" i="2"/>
  <c r="J114" i="2"/>
  <c r="J69" i="2" s="1"/>
  <c r="BK100" i="4"/>
  <c r="J100" i="4"/>
  <c r="J66" i="4" s="1"/>
  <c r="R167" i="4"/>
  <c r="P129" i="6"/>
  <c r="P96" i="7"/>
  <c r="P91" i="7" s="1"/>
  <c r="P90" i="7" s="1"/>
  <c r="AU63" i="1" s="1"/>
  <c r="R96" i="7"/>
  <c r="R91" i="7" s="1"/>
  <c r="R90" i="7" s="1"/>
  <c r="T96" i="7"/>
  <c r="T91" i="7"/>
  <c r="T90" i="7" s="1"/>
  <c r="J90" i="2"/>
  <c r="BE161" i="2"/>
  <c r="E78" i="3"/>
  <c r="BE95" i="3"/>
  <c r="BE107" i="4"/>
  <c r="BE117" i="4"/>
  <c r="BE130" i="4"/>
  <c r="BE138" i="4"/>
  <c r="BE144" i="4"/>
  <c r="BE176" i="4"/>
  <c r="BE93" i="5"/>
  <c r="BE98" i="5"/>
  <c r="BE142" i="6"/>
  <c r="BE156" i="6"/>
  <c r="F58" i="2"/>
  <c r="BE96" i="2"/>
  <c r="BE103" i="2"/>
  <c r="BE142" i="2"/>
  <c r="BE158" i="2"/>
  <c r="BE175" i="2"/>
  <c r="BE178" i="2"/>
  <c r="BE100" i="3"/>
  <c r="BE162" i="4"/>
  <c r="J56" i="5"/>
  <c r="F59" i="6"/>
  <c r="BE111" i="6"/>
  <c r="BE144" i="6"/>
  <c r="BE160" i="6"/>
  <c r="BE167" i="6"/>
  <c r="BE170" i="6"/>
  <c r="BE180" i="6"/>
  <c r="BE113" i="2"/>
  <c r="BE124" i="2"/>
  <c r="BE156" i="2"/>
  <c r="BE170" i="2"/>
  <c r="BE184" i="2"/>
  <c r="BE93" i="3"/>
  <c r="BE97" i="3"/>
  <c r="BE122" i="4"/>
  <c r="F86" i="5"/>
  <c r="BE106" i="2"/>
  <c r="BE132" i="2"/>
  <c r="BE118" i="4"/>
  <c r="BE159" i="4"/>
  <c r="BE163" i="4"/>
  <c r="BE170" i="4"/>
  <c r="BE184" i="4"/>
  <c r="E50" i="5"/>
  <c r="BE96" i="6"/>
  <c r="BE108" i="2"/>
  <c r="BE115" i="2"/>
  <c r="BE138" i="2"/>
  <c r="BE168" i="2"/>
  <c r="BE176" i="2"/>
  <c r="BE186" i="2"/>
  <c r="F59" i="3"/>
  <c r="J56" i="4"/>
  <c r="BE106" i="4"/>
  <c r="BE165" i="4"/>
  <c r="BE173" i="4"/>
  <c r="E81" i="2"/>
  <c r="BE111" i="2"/>
  <c r="BE146" i="2"/>
  <c r="BE154" i="2"/>
  <c r="BE160" i="2"/>
  <c r="F58" i="3"/>
  <c r="E50" i="4"/>
  <c r="BE103" i="4"/>
  <c r="BE180" i="4"/>
  <c r="BE100" i="5"/>
  <c r="J56" i="6"/>
  <c r="BE128" i="6"/>
  <c r="E50" i="7"/>
  <c r="J84" i="7"/>
  <c r="F59" i="2"/>
  <c r="BE182" i="2"/>
  <c r="BE132" i="4"/>
  <c r="BE148" i="4"/>
  <c r="BE154" i="4"/>
  <c r="BK94" i="5"/>
  <c r="J94" i="5" s="1"/>
  <c r="J66" i="5" s="1"/>
  <c r="E50" i="6"/>
  <c r="J90" i="6"/>
  <c r="BE148" i="6"/>
  <c r="BE158" i="6"/>
  <c r="BE172" i="6"/>
  <c r="BE184" i="6"/>
  <c r="BE186" i="6"/>
  <c r="BE93" i="7"/>
  <c r="BE136" i="2"/>
  <c r="BE173" i="2"/>
  <c r="J90" i="4"/>
  <c r="BE117" i="6"/>
  <c r="BE120" i="6"/>
  <c r="BE126" i="6"/>
  <c r="BE154" i="6"/>
  <c r="BE165" i="6"/>
  <c r="J87" i="2"/>
  <c r="BE101" i="2"/>
  <c r="BE107" i="2"/>
  <c r="BE120" i="2"/>
  <c r="J59" i="3"/>
  <c r="F58" i="4"/>
  <c r="F90" i="4"/>
  <c r="BE136" i="4"/>
  <c r="BE97" i="5"/>
  <c r="BE113" i="6"/>
  <c r="BE175" i="6"/>
  <c r="BE182" i="6"/>
  <c r="F87" i="7"/>
  <c r="BE118" i="2"/>
  <c r="BE140" i="2"/>
  <c r="BE150" i="2"/>
  <c r="BE162" i="2"/>
  <c r="BE164" i="2"/>
  <c r="BE165" i="2"/>
  <c r="J84" i="3"/>
  <c r="BK94" i="3"/>
  <c r="J94" i="3" s="1"/>
  <c r="J66" i="3" s="1"/>
  <c r="BE113" i="4"/>
  <c r="BE124" i="4"/>
  <c r="BE128" i="4"/>
  <c r="BE134" i="4"/>
  <c r="BE157" i="4"/>
  <c r="BE174" i="4"/>
  <c r="BE178" i="4"/>
  <c r="BE182" i="4"/>
  <c r="F87" i="5"/>
  <c r="BK92" i="5"/>
  <c r="BE106" i="6"/>
  <c r="BE122" i="6"/>
  <c r="BE124" i="6"/>
  <c r="BE132" i="6"/>
  <c r="BE140" i="6"/>
  <c r="BE150" i="6"/>
  <c r="BE173" i="6"/>
  <c r="BE98" i="3"/>
  <c r="BK92" i="3"/>
  <c r="BE96" i="4"/>
  <c r="BE101" i="4"/>
  <c r="BE111" i="4"/>
  <c r="BE152" i="4"/>
  <c r="BE156" i="4"/>
  <c r="BE101" i="6"/>
  <c r="BE108" i="6"/>
  <c r="BE138" i="6"/>
  <c r="BE164" i="6"/>
  <c r="BE152" i="2"/>
  <c r="BK99" i="3"/>
  <c r="J99" i="3"/>
  <c r="J68" i="3" s="1"/>
  <c r="BE168" i="4"/>
  <c r="BE171" i="4"/>
  <c r="F89" i="6"/>
  <c r="BE112" i="6"/>
  <c r="BE144" i="2"/>
  <c r="BE167" i="2"/>
  <c r="BE98" i="4"/>
  <c r="BE108" i="4"/>
  <c r="BE120" i="4"/>
  <c r="BE126" i="4"/>
  <c r="BE146" i="4"/>
  <c r="BE155" i="4"/>
  <c r="BE160" i="4"/>
  <c r="BE115" i="6"/>
  <c r="BE118" i="6"/>
  <c r="BE134" i="6"/>
  <c r="BE162" i="6"/>
  <c r="F58" i="7"/>
  <c r="BE100" i="7"/>
  <c r="BE104" i="2"/>
  <c r="BE117" i="2"/>
  <c r="BE128" i="2"/>
  <c r="BE172" i="2"/>
  <c r="BE180" i="2"/>
  <c r="BE142" i="4"/>
  <c r="BE150" i="4"/>
  <c r="J87" i="5"/>
  <c r="BE95" i="5"/>
  <c r="BE168" i="6"/>
  <c r="J59" i="7"/>
  <c r="BE95" i="7"/>
  <c r="BE112" i="2"/>
  <c r="BE122" i="2"/>
  <c r="BE126" i="2"/>
  <c r="BE130" i="2"/>
  <c r="BE134" i="2"/>
  <c r="BE112" i="4"/>
  <c r="BE115" i="4"/>
  <c r="BK99" i="5"/>
  <c r="J99" i="5" s="1"/>
  <c r="J68" i="5" s="1"/>
  <c r="BE104" i="6"/>
  <c r="BE107" i="6"/>
  <c r="BE136" i="6"/>
  <c r="BE176" i="6"/>
  <c r="BE178" i="6"/>
  <c r="BE98" i="2"/>
  <c r="BE148" i="2"/>
  <c r="BE104" i="4"/>
  <c r="BE140" i="4"/>
  <c r="BE166" i="4"/>
  <c r="BE98" i="6"/>
  <c r="BE103" i="6"/>
  <c r="BE130" i="6"/>
  <c r="BE146" i="6"/>
  <c r="BE152" i="6"/>
  <c r="BE161" i="6"/>
  <c r="BE97" i="7"/>
  <c r="BE98" i="7"/>
  <c r="BK92" i="7"/>
  <c r="J92" i="7"/>
  <c r="J65" i="7"/>
  <c r="BK94" i="7"/>
  <c r="J94" i="7" s="1"/>
  <c r="J66" i="7" s="1"/>
  <c r="BK99" i="7"/>
  <c r="J99" i="7"/>
  <c r="J68" i="7"/>
  <c r="F37" i="6"/>
  <c r="BB62" i="1" s="1"/>
  <c r="F38" i="3"/>
  <c r="BC57" i="1" s="1"/>
  <c r="J36" i="3"/>
  <c r="AW57" i="1" s="1"/>
  <c r="F37" i="2"/>
  <c r="BB56" i="1"/>
  <c r="F36" i="2"/>
  <c r="BA56" i="1" s="1"/>
  <c r="F36" i="4"/>
  <c r="BA59" i="1" s="1"/>
  <c r="F38" i="5"/>
  <c r="BC60" i="1"/>
  <c r="F39" i="5"/>
  <c r="BD60" i="1" s="1"/>
  <c r="F39" i="2"/>
  <c r="BD56" i="1"/>
  <c r="F39" i="7"/>
  <c r="BD63" i="1" s="1"/>
  <c r="J36" i="2"/>
  <c r="AW56" i="1"/>
  <c r="F37" i="4"/>
  <c r="BB59" i="1" s="1"/>
  <c r="F37" i="3"/>
  <c r="BB57" i="1"/>
  <c r="F39" i="3"/>
  <c r="BD57" i="1" s="1"/>
  <c r="F36" i="6"/>
  <c r="BA62" i="1" s="1"/>
  <c r="J36" i="6"/>
  <c r="AW62" i="1"/>
  <c r="F36" i="7"/>
  <c r="BA63" i="1" s="1"/>
  <c r="J36" i="7"/>
  <c r="AW63" i="1" s="1"/>
  <c r="J36" i="5"/>
  <c r="AW60" i="1" s="1"/>
  <c r="F36" i="3"/>
  <c r="BA57" i="1"/>
  <c r="AS54" i="1"/>
  <c r="F37" i="7"/>
  <c r="BB63" i="1" s="1"/>
  <c r="F36" i="5"/>
  <c r="BA60" i="1" s="1"/>
  <c r="F38" i="6"/>
  <c r="BC62" i="1" s="1"/>
  <c r="F37" i="5"/>
  <c r="BB60" i="1"/>
  <c r="J36" i="4"/>
  <c r="AW59" i="1" s="1"/>
  <c r="F39" i="6"/>
  <c r="BD62" i="1"/>
  <c r="F39" i="4"/>
  <c r="BD59" i="1" s="1"/>
  <c r="F38" i="4"/>
  <c r="BC59" i="1"/>
  <c r="F38" i="7"/>
  <c r="BC63" i="1" s="1"/>
  <c r="F38" i="2"/>
  <c r="BC56" i="1" s="1"/>
  <c r="BK109" i="4" l="1"/>
  <c r="J109" i="4" s="1"/>
  <c r="J67" i="4" s="1"/>
  <c r="BK91" i="5"/>
  <c r="J91" i="5"/>
  <c r="J64" i="5"/>
  <c r="P109" i="6"/>
  <c r="R94" i="6"/>
  <c r="R109" i="4"/>
  <c r="R93" i="4" s="1"/>
  <c r="BK91" i="3"/>
  <c r="BK90" i="3" s="1"/>
  <c r="J90" i="3" s="1"/>
  <c r="J63" i="3" s="1"/>
  <c r="P94" i="2"/>
  <c r="P93" i="2"/>
  <c r="AU56" i="1"/>
  <c r="AU55" i="1" s="1"/>
  <c r="P94" i="4"/>
  <c r="T109" i="4"/>
  <c r="P109" i="4"/>
  <c r="T109" i="6"/>
  <c r="T93" i="6" s="1"/>
  <c r="R109" i="6"/>
  <c r="R94" i="4"/>
  <c r="T94" i="4"/>
  <c r="R109" i="2"/>
  <c r="R93" i="2"/>
  <c r="P93" i="6"/>
  <c r="AU62" i="1"/>
  <c r="AU61" i="1" s="1"/>
  <c r="T109" i="2"/>
  <c r="T93" i="2"/>
  <c r="T94" i="6"/>
  <c r="BK94" i="2"/>
  <c r="J94" i="2"/>
  <c r="J64" i="2" s="1"/>
  <c r="J92" i="5"/>
  <c r="J65" i="5"/>
  <c r="BK109" i="2"/>
  <c r="J109" i="2"/>
  <c r="J67" i="2" s="1"/>
  <c r="J92" i="3"/>
  <c r="J65" i="3"/>
  <c r="BK109" i="6"/>
  <c r="J109" i="6" s="1"/>
  <c r="J67" i="6" s="1"/>
  <c r="BK94" i="6"/>
  <c r="J94" i="6"/>
  <c r="J64" i="6" s="1"/>
  <c r="J110" i="4"/>
  <c r="J68" i="4"/>
  <c r="BK94" i="4"/>
  <c r="J94" i="4" s="1"/>
  <c r="J64" i="4" s="1"/>
  <c r="BK91" i="7"/>
  <c r="J91" i="7"/>
  <c r="J64" i="7"/>
  <c r="BD61" i="1"/>
  <c r="J35" i="6"/>
  <c r="AV62" i="1" s="1"/>
  <c r="AT62" i="1" s="1"/>
  <c r="F35" i="3"/>
  <c r="AZ57" i="1"/>
  <c r="BD58" i="1"/>
  <c r="BD55" i="1"/>
  <c r="BD54" i="1" s="1"/>
  <c r="W33" i="1" s="1"/>
  <c r="BB58" i="1"/>
  <c r="AX58" i="1"/>
  <c r="F35" i="5"/>
  <c r="AZ60" i="1" s="1"/>
  <c r="J35" i="4"/>
  <c r="AV59" i="1" s="1"/>
  <c r="AT59" i="1" s="1"/>
  <c r="F35" i="6"/>
  <c r="AZ62" i="1" s="1"/>
  <c r="BC55" i="1"/>
  <c r="AY55" i="1"/>
  <c r="J35" i="3"/>
  <c r="AV57" i="1" s="1"/>
  <c r="AT57" i="1" s="1"/>
  <c r="J35" i="5"/>
  <c r="AV60" i="1" s="1"/>
  <c r="AT60" i="1" s="1"/>
  <c r="F35" i="4"/>
  <c r="AZ59" i="1" s="1"/>
  <c r="J35" i="7"/>
  <c r="AV63" i="1"/>
  <c r="AT63" i="1"/>
  <c r="BA61" i="1"/>
  <c r="AW61" i="1" s="1"/>
  <c r="J35" i="2"/>
  <c r="AV56" i="1" s="1"/>
  <c r="AT56" i="1" s="1"/>
  <c r="BB55" i="1"/>
  <c r="F35" i="7"/>
  <c r="AZ63" i="1" s="1"/>
  <c r="BA58" i="1"/>
  <c r="AW58" i="1" s="1"/>
  <c r="BB61" i="1"/>
  <c r="AX61" i="1"/>
  <c r="F35" i="2"/>
  <c r="AZ56" i="1" s="1"/>
  <c r="BC58" i="1"/>
  <c r="AY58" i="1"/>
  <c r="BA55" i="1"/>
  <c r="BC61" i="1"/>
  <c r="AY61" i="1"/>
  <c r="R93" i="6" l="1"/>
  <c r="T93" i="4"/>
  <c r="P93" i="4"/>
  <c r="AU59" i="1"/>
  <c r="AU58" i="1" s="1"/>
  <c r="J91" i="3"/>
  <c r="J64" i="3"/>
  <c r="BK90" i="5"/>
  <c r="J90" i="5"/>
  <c r="J63" i="5" s="1"/>
  <c r="BK93" i="6"/>
  <c r="J93" i="6" s="1"/>
  <c r="J63" i="6" s="1"/>
  <c r="BK93" i="2"/>
  <c r="J93" i="2"/>
  <c r="J63" i="2" s="1"/>
  <c r="BK90" i="7"/>
  <c r="J90" i="7" s="1"/>
  <c r="J63" i="7" s="1"/>
  <c r="BK93" i="4"/>
  <c r="J93" i="4"/>
  <c r="J32" i="4" s="1"/>
  <c r="AG59" i="1" s="1"/>
  <c r="AN59" i="1" s="1"/>
  <c r="J32" i="3"/>
  <c r="AG57" i="1"/>
  <c r="AN57" i="1"/>
  <c r="AW55" i="1"/>
  <c r="BB54" i="1"/>
  <c r="W31" i="1"/>
  <c r="AZ61" i="1"/>
  <c r="AV61" i="1"/>
  <c r="AT61" i="1" s="1"/>
  <c r="BA54" i="1"/>
  <c r="AW54" i="1" s="1"/>
  <c r="AK30" i="1" s="1"/>
  <c r="AZ58" i="1"/>
  <c r="AV58" i="1" s="1"/>
  <c r="AT58" i="1" s="1"/>
  <c r="BC54" i="1"/>
  <c r="W32" i="1"/>
  <c r="AX55" i="1"/>
  <c r="AZ55" i="1"/>
  <c r="AV55" i="1"/>
  <c r="J63" i="4" l="1"/>
  <c r="J41" i="3"/>
  <c r="J41" i="4"/>
  <c r="AU54" i="1"/>
  <c r="AX54" i="1"/>
  <c r="J32" i="5"/>
  <c r="AG60" i="1"/>
  <c r="AN60" i="1"/>
  <c r="J32" i="6"/>
  <c r="AG62" i="1" s="1"/>
  <c r="AN62" i="1" s="1"/>
  <c r="W30" i="1"/>
  <c r="J32" i="2"/>
  <c r="AG56" i="1"/>
  <c r="AN56" i="1" s="1"/>
  <c r="AY54" i="1"/>
  <c r="AT55" i="1"/>
  <c r="AZ54" i="1"/>
  <c r="W29" i="1" s="1"/>
  <c r="J32" i="7"/>
  <c r="AG63" i="1"/>
  <c r="AN63" i="1"/>
  <c r="J41" i="6" l="1"/>
  <c r="J41" i="5"/>
  <c r="J41" i="7"/>
  <c r="J41" i="2"/>
  <c r="AG55" i="1"/>
  <c r="AG61" i="1"/>
  <c r="AN61" i="1"/>
  <c r="AV54" i="1"/>
  <c r="AK29" i="1" s="1"/>
  <c r="AG58" i="1"/>
  <c r="AN58" i="1"/>
  <c r="AN55" i="1" l="1"/>
  <c r="AT54" i="1"/>
  <c r="AG54" i="1"/>
  <c r="AN54" i="1" l="1"/>
  <c r="AK26" i="1"/>
  <c r="AK35" i="1" s="1"/>
</calcChain>
</file>

<file path=xl/sharedStrings.xml><?xml version="1.0" encoding="utf-8"?>
<sst xmlns="http://schemas.openxmlformats.org/spreadsheetml/2006/main" count="5826" uniqueCount="726">
  <si>
    <t>Export Komplet</t>
  </si>
  <si>
    <t>VZ</t>
  </si>
  <si>
    <t>2.0</t>
  </si>
  <si>
    <t/>
  </si>
  <si>
    <t>False</t>
  </si>
  <si>
    <t>{84c67a2e-f781-4743-9086-fc07f0f216aa}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</si>
  <si>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</si>
  <si>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</si>
  <si>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</si>
  <si>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</si>
  <si>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</si>
  <si>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</si>
  <si>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</si>
  <si>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</si>
  <si>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</si>
  <si>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21-0513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</si>
  <si>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</si>
  <si>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</si>
  <si>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Výměna krytiny MŠ Břilice</t>
  </si>
  <si>
    <t>KSO:</t>
  </si>
  <si>
    <t>801 31 13</t>
  </si>
  <si>
    <t>CC-CZ:</t>
  </si>
  <si>
    <t>Místo:</t>
  </si>
  <si>
    <t>Břilice</t>
  </si>
  <si>
    <t>Datum:</t>
  </si>
  <si>
    <t>19. 5. 2021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</si>
  <si>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</si>
  <si>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</si>
  <si>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</si>
  <si>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</si>
  <si>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</si>
  <si>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</si>
  <si>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</si>
  <si>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Ing.Vladimír Knapík, Třeboň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</si>
  <si>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</si>
  <si>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</si>
  <si>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</si>
  <si>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</si>
  <si>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</si>
  <si>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</si>
  <si>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</si>
  <si>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</si>
  <si>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</si>
  <si>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</si>
  <si>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</si>
  <si>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</si>
  <si>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</si>
  <si>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</si>
  <si>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</si>
  <si>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</si>
  <si>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</si>
  <si>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</si>
  <si>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</si>
  <si>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</si>
  <si>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</si>
  <si>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</si>
  <si>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</si>
  <si>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</si>
  <si>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</si>
  <si>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</si>
  <si>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</si>
  <si>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</si>
  <si>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</si>
  <si>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</si>
  <si>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</si>
  <si>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</si>
  <si>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</si>
  <si>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</si>
  <si>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</si>
  <si>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</si>
  <si>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</si>
  <si>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</si>
  <si>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</si>
  <si>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</si>
  <si>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</si>
  <si>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</si>
  <si>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A</t>
  </si>
  <si>
    <t>objekt pavilon se spojovací chodbou</t>
  </si>
  <si>
    <t>STA</t>
  </si>
  <si>
    <t>1</t>
  </si>
  <si>
    <t>{d2f2f588-98ad-4775-af51-680bdff32c5e}</t>
  </si>
  <si>
    <t>2</t>
  </si>
  <si>
    <t>/</t>
  </si>
  <si>
    <t>01</t>
  </si>
  <si>
    <t>stavební část</t>
  </si>
  <si>
    <t>Soupis</t>
  </si>
  <si>
    <t>{634fa019-6768-415f-adb9-599803d7d4e4}</t>
  </si>
  <si>
    <t>VON</t>
  </si>
  <si>
    <t>vedlejší a ostatní náklady</t>
  </si>
  <si>
    <t>{0995c16c-19b9-4b0d-b2b4-6034da63a182}</t>
  </si>
  <si>
    <t>B</t>
  </si>
  <si>
    <t>objekt správní</t>
  </si>
  <si>
    <t>{f7e132d8-1b68-492e-a0fa-7686dd7bbf64}</t>
  </si>
  <si>
    <t>{d153f657-d1c0-4b24-b7c5-c12caeca02e4}</t>
  </si>
  <si>
    <t>{b9163d52-ccd2-4f7f-9745-a9f07a202783}</t>
  </si>
  <si>
    <t>C</t>
  </si>
  <si>
    <t>{5a17f4ce-572f-45c2-ab84-1002f6d31f57}</t>
  </si>
  <si>
    <t>{9113c3ee-e3a0-4139-b388-24076038c785}</t>
  </si>
  <si>
    <t>{b3a48ad1-bfed-4eb0-b7df-05324ae817f3}</t>
  </si>
  <si>
    <t>o</t>
  </si>
  <si>
    <t>okap</t>
  </si>
  <si>
    <t>m</t>
  </si>
  <si>
    <t>42,3</t>
  </si>
  <si>
    <t>3</t>
  </si>
  <si>
    <t>p</t>
  </si>
  <si>
    <t>plocha střechy</t>
  </si>
  <si>
    <t>m2</t>
  </si>
  <si>
    <t>267,849</t>
  </si>
  <si>
    <t>KRYCÍ LIST SOUPISU PRACÍ</t>
  </si>
  <si>
    <t>zl</t>
  </si>
  <si>
    <t>závětrná lišta</t>
  </si>
  <si>
    <t>25,42</t>
  </si>
  <si>
    <t>ú</t>
  </si>
  <si>
    <t>úžlabí</t>
  </si>
  <si>
    <t>3,5</t>
  </si>
  <si>
    <t>lz</t>
  </si>
  <si>
    <t>lemování zdí</t>
  </si>
  <si>
    <t>2,65</t>
  </si>
  <si>
    <t>lk</t>
  </si>
  <si>
    <t>lemování komínů</t>
  </si>
  <si>
    <t>Objekt:</t>
  </si>
  <si>
    <t>h</t>
  </si>
  <si>
    <t>hřebeny</t>
  </si>
  <si>
    <t>21,8</t>
  </si>
  <si>
    <t>A - objekt pavilon se spojovací chodbou</t>
  </si>
  <si>
    <t>Soupis: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</si>
  <si>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</si>
  <si>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</si>
  <si>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</si>
  <si>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</si>
  <si>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</si>
  <si>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</si>
  <si>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</si>
  <si>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</si>
  <si>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</si>
  <si>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</si>
  <si>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</si>
  <si>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</si>
  <si>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765 - Krytina skládaná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</si>
  <si>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</si>
  <si>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</si>
  <si>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</si>
  <si>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</si>
  <si>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</si>
  <si>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</si>
  <si>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</si>
  <si>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</si>
  <si>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</si>
  <si>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</si>
  <si>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</si>
  <si>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</si>
  <si>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</si>
  <si>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</si>
  <si>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</si>
  <si>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</si>
  <si>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</si>
  <si>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</si>
  <si>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</si>
  <si>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949101112</t>
  </si>
  <si>
    <t>Lešení pomocné pracovní pro objekty pozemních staveb pro zatížení do 150 kg/m2, o výšce lešeňové podlahy přes 1,9 do 3,5 m</t>
  </si>
  <si>
    <t>CS ÚRS 2021 01</t>
  </si>
  <si>
    <t>4</t>
  </si>
  <si>
    <t>-983395913</t>
  </si>
  <si>
    <t>VV</t>
  </si>
  <si>
    <t>o*1,5</t>
  </si>
  <si>
    <t>952901120</t>
  </si>
  <si>
    <t>Vyčištění prostoru po stavebních pracech</t>
  </si>
  <si>
    <t>-491980161</t>
  </si>
  <si>
    <t>(o+10*2)*6</t>
  </si>
  <si>
    <t>997</t>
  </si>
  <si>
    <t>Přesun sutě</t>
  </si>
  <si>
    <t>997006014</t>
  </si>
  <si>
    <t>Úprava stavebního odpadu pytlování nebezpečného odpadu s obsahem azbestu z vlnitých tabulí</t>
  </si>
  <si>
    <t>t</t>
  </si>
  <si>
    <t>-1354338911</t>
  </si>
  <si>
    <t>4,28</t>
  </si>
  <si>
    <t>997013151</t>
  </si>
  <si>
    <t>Vnitrostaveništní doprava suti a vybouraných hmot vodorovně do 50 m svisle s omezením mechanizace pro budovy a haly výšky do 6 m</t>
  </si>
  <si>
    <t>1367236917</t>
  </si>
  <si>
    <t>5</t>
  </si>
  <si>
    <t>997013509</t>
  </si>
  <si>
    <t>Odvoz suti a vybouraných hmot na skládku nebo meziskládku se složením, na vzdálenost Příplatek k ceně za každý další i započatý 1 km přes 1 km</t>
  </si>
  <si>
    <t>1915390759</t>
  </si>
  <si>
    <t>5,365*32 'Přepočtené koeficientem množství</t>
  </si>
  <si>
    <t>6</t>
  </si>
  <si>
    <t>997013511</t>
  </si>
  <si>
    <t>Odvoz suti a vybouraných hmot z meziskládky na skládku s naložením a se složením, na vzdálenost do 1 km</t>
  </si>
  <si>
    <t>-1065236004</t>
  </si>
  <si>
    <t>7</t>
  </si>
  <si>
    <t>997013811</t>
  </si>
  <si>
    <t>Poplatek za uložení stavebního odpadu na skládce (skládkovné) dřevěného zatříděného do Katalogu odpadů pod kódem 17 02 01</t>
  </si>
  <si>
    <t>-1587365994</t>
  </si>
  <si>
    <t>8</t>
  </si>
  <si>
    <t>997013821</t>
  </si>
  <si>
    <t>Poplatek za uložení stavebního odpadu na skládce (skládkovné) ze stavebních materiálů obsahujících azbest zatříděných do Katalogu odpadů pod kódem 17 06 05</t>
  </si>
  <si>
    <t>1938817832</t>
  </si>
  <si>
    <t>PSV</t>
  </si>
  <si>
    <t>Práce a dodávky PSV</t>
  </si>
  <si>
    <t>741</t>
  </si>
  <si>
    <t>Elektroinstalace - silnoproud</t>
  </si>
  <si>
    <t>741101001</t>
  </si>
  <si>
    <t>Demontáž a likvidace stávajícího vedení hromosvodu na střeše /cca 50m s podpěrami a svorkami, 7x jímací tyč/</t>
  </si>
  <si>
    <t>kč</t>
  </si>
  <si>
    <t>16</t>
  </si>
  <si>
    <t>1701026624</t>
  </si>
  <si>
    <t>10</t>
  </si>
  <si>
    <t>741101002</t>
  </si>
  <si>
    <t>Nové vedení hromosvodu na střeše /cca 50m s podpěrami a svorkami, 2x jímací tyč, napojení na stávající svislé svody/</t>
  </si>
  <si>
    <t>-1719474852</t>
  </si>
  <si>
    <t>11</t>
  </si>
  <si>
    <t>741101003</t>
  </si>
  <si>
    <t>Revize hromosvodu</t>
  </si>
  <si>
    <t>-591882609</t>
  </si>
  <si>
    <t>762</t>
  </si>
  <si>
    <t>Konstrukce tesařské</t>
  </si>
  <si>
    <t>12</t>
  </si>
  <si>
    <t>762342214</t>
  </si>
  <si>
    <t>Bednění a laťování montáž laťování střech jednoduchých sklonu do 60° při osové vzdálenosti latí přes 150 do 360 mm</t>
  </si>
  <si>
    <t>1305362047</t>
  </si>
  <si>
    <t>13</t>
  </si>
  <si>
    <t>M</t>
  </si>
  <si>
    <t>60514114</t>
  </si>
  <si>
    <t>řezivo jehličnaté lať impregnovaná dl 4 m</t>
  </si>
  <si>
    <t>m3</t>
  </si>
  <si>
    <t>32</t>
  </si>
  <si>
    <t>417713440</t>
  </si>
  <si>
    <t>14</t>
  </si>
  <si>
    <t>762342441</t>
  </si>
  <si>
    <t>Bednění a laťování montáž lišt trojúhelníkových nebo kontralatí</t>
  </si>
  <si>
    <t>331532692</t>
  </si>
  <si>
    <t>1968994726</t>
  </si>
  <si>
    <t>p*0,06*0,04*1,25</t>
  </si>
  <si>
    <t>762342813</t>
  </si>
  <si>
    <t>Demontáž bednění a laťování laťování střech sklonu do 60° se všemi nadstřešními konstrukcemi, z latí průřezové plochy do 25 cm2 při osové vzdálenosti přes 0,50 m</t>
  </si>
  <si>
    <t>-2121987981</t>
  </si>
  <si>
    <t>17</t>
  </si>
  <si>
    <t>762395000</t>
  </si>
  <si>
    <t>Spojovací prostředky krovů, bednění a laťování, nadstřešních konstrukcí svory, prkna, hřebíky, pásová ocel, vruty</t>
  </si>
  <si>
    <t>2139416597</t>
  </si>
  <si>
    <t>2,411+0,804</t>
  </si>
  <si>
    <t>18</t>
  </si>
  <si>
    <t>762501501</t>
  </si>
  <si>
    <t>Dodávka a montáž ztužujiícího podkladního prkna pod závětrné lišty</t>
  </si>
  <si>
    <t>202868688</t>
  </si>
  <si>
    <t>19</t>
  </si>
  <si>
    <t>998762101</t>
  </si>
  <si>
    <t>Přesun hmot pro konstrukce tesařské stanovený z hmotnosti přesunovaného materiálu vodorovná dopravní vzdálenost do 50 m v objektech výšky do 6 m</t>
  </si>
  <si>
    <t>511412424</t>
  </si>
  <si>
    <t>764</t>
  </si>
  <si>
    <t>Konstrukce klempířské</t>
  </si>
  <si>
    <t>20</t>
  </si>
  <si>
    <t>764001891</t>
  </si>
  <si>
    <t>Demontáž klempířských konstrukcí oplechování úžlabí do suti</t>
  </si>
  <si>
    <t>1275021817</t>
  </si>
  <si>
    <t>764002801</t>
  </si>
  <si>
    <t>Demontáž klempířských konstrukcí závětrné lišty do suti</t>
  </si>
  <si>
    <t>828020702</t>
  </si>
  <si>
    <t>22</t>
  </si>
  <si>
    <t>764002841</t>
  </si>
  <si>
    <t>Demontáž klempířských konstrukcí oplechování horních ploch zdí a nadezdívek do suti</t>
  </si>
  <si>
    <t>1249751952</t>
  </si>
  <si>
    <t>23</t>
  </si>
  <si>
    <t>764002871</t>
  </si>
  <si>
    <t>Demontáž klempířských konstrukcí lemování zdí do suti</t>
  </si>
  <si>
    <t>-261984241</t>
  </si>
  <si>
    <t>24</t>
  </si>
  <si>
    <t>764004801</t>
  </si>
  <si>
    <t>Demontáž klempířských konstrukcí žlabu podokapního do suti</t>
  </si>
  <si>
    <t>1174182198</t>
  </si>
  <si>
    <t>25</t>
  </si>
  <si>
    <t>764004861</t>
  </si>
  <si>
    <t>Demontáž klempířských konstrukcí svodu do suti</t>
  </si>
  <si>
    <t>520752594</t>
  </si>
  <si>
    <t>4+4+4*2</t>
  </si>
  <si>
    <t>26</t>
  </si>
  <si>
    <t>764011621</t>
  </si>
  <si>
    <t>Dilatační lišta z pozinkovaného plechu s povrchovou úpravou připojovací, včetně tmelení rš 100 mm</t>
  </si>
  <si>
    <t>589823740</t>
  </si>
  <si>
    <t>lk+lz</t>
  </si>
  <si>
    <t>27</t>
  </si>
  <si>
    <t>764111651</t>
  </si>
  <si>
    <t>Krytina ze svitků, ze šablon nebo taškových tabulí z pozinkovaného plechu s povrchovou úpravou s úpravou u okapů, prostupů a výčnělků střechy rovné z taškových tabulí, sklon střechy do 30°</t>
  </si>
  <si>
    <t>-1842032797</t>
  </si>
  <si>
    <t>28</t>
  </si>
  <si>
    <t>764211605</t>
  </si>
  <si>
    <t>Oplechování střešních prvků z pozinkovaného plechu s povrchovou úpravou hřebene větraného v krytině ze šablon větraného z hřebenáčů oblých, včetně větracího pásu rš 400 mm</t>
  </si>
  <si>
    <t>844472979</t>
  </si>
  <si>
    <t>29</t>
  </si>
  <si>
    <t>764212612</t>
  </si>
  <si>
    <t>Oplechování střešních prvků z pozinkovaného plechu s povrchovou úpravou úžlabí rš 1000 mm</t>
  </si>
  <si>
    <t>1811401035</t>
  </si>
  <si>
    <t>30</t>
  </si>
  <si>
    <t>764212636</t>
  </si>
  <si>
    <t>Oplechování střešních prvků z pozinkovaného plechu s povrchovou úpravou štítu závětrnou lištou rš 500 mm</t>
  </si>
  <si>
    <t>-1342064064</t>
  </si>
  <si>
    <t>31</t>
  </si>
  <si>
    <t>764212662</t>
  </si>
  <si>
    <t>Oplechování střešních prvků z pozinkovaného plechu s povrchovou úpravou okapu okapovým plechem střechy rovné rš 200 mm</t>
  </si>
  <si>
    <t>-1311189837</t>
  </si>
  <si>
    <t>764212683</t>
  </si>
  <si>
    <t>Oplechování střešních prvků z pozinkovaného plechu s povrchovou úpravou okapu střechy rovné v krytině ze šablon systémovou okapovou lištou rš 250 mm</t>
  </si>
  <si>
    <t>-811429940</t>
  </si>
  <si>
    <t>33</t>
  </si>
  <si>
    <t>764311606</t>
  </si>
  <si>
    <t>Lemování zdí z pozinkovaného plechu s povrchovou úpravou boční nebo horní rovné, střech s krytinou prejzovou nebo vlnitou rš 500 mm</t>
  </si>
  <si>
    <t>-1166110715</t>
  </si>
  <si>
    <t>34</t>
  </si>
  <si>
    <t>764511602</t>
  </si>
  <si>
    <t>Žlab podokapní z pozinkovaného plechu s povrchovou úpravou včetně háků a čel půlkruhový rš 330 mm</t>
  </si>
  <si>
    <t>-1154890738</t>
  </si>
  <si>
    <t>35</t>
  </si>
  <si>
    <t>764511622</t>
  </si>
  <si>
    <t>Žlab podokapní z pozinkovaného plechu s povrchovou úpravou včetně háků a čel roh nebo kout, žlabu půlkruhového rš 330 mm</t>
  </si>
  <si>
    <t>kus</t>
  </si>
  <si>
    <t>849853654</t>
  </si>
  <si>
    <t>36</t>
  </si>
  <si>
    <t>764511642</t>
  </si>
  <si>
    <t>Žlab podokapní z pozinkovaného plechu s povrchovou úpravou včetně háků a čel kotlík oválný (trychtýřový), rš žlabu/průměr svodu 330/100 mm</t>
  </si>
  <si>
    <t>833725016</t>
  </si>
  <si>
    <t>37</t>
  </si>
  <si>
    <t>764518622</t>
  </si>
  <si>
    <t>Svod z pozinkovaného plechu s upraveným povrchem včetně objímek, kolen a odskoků kruhový, průměru 100 mm</t>
  </si>
  <si>
    <t>382984928</t>
  </si>
  <si>
    <t>38</t>
  </si>
  <si>
    <t>55350001</t>
  </si>
  <si>
    <t>správková barva 50ml</t>
  </si>
  <si>
    <t>litr</t>
  </si>
  <si>
    <t>-34819094</t>
  </si>
  <si>
    <t>39</t>
  </si>
  <si>
    <t>59660012</t>
  </si>
  <si>
    <t>pás těsnící úžlabí klínový samolepící š 50mm</t>
  </si>
  <si>
    <t>-960458932</t>
  </si>
  <si>
    <t>zl+lz+4+ú*2</t>
  </si>
  <si>
    <t>40</t>
  </si>
  <si>
    <t>764601001</t>
  </si>
  <si>
    <t>Dodávka a montáž odvětrávacího komínku ZTI s napojením na větrací potrubí kanalizace</t>
  </si>
  <si>
    <t>-751666621</t>
  </si>
  <si>
    <t>41</t>
  </si>
  <si>
    <t>998764101</t>
  </si>
  <si>
    <t>Přesun hmot pro konstrukce klempířské stanovený z hmotnosti přesunovaného materiálu vodorovná dopravní vzdálenost do 50 m v objektech výšky do 6 m</t>
  </si>
  <si>
    <t>1065374777</t>
  </si>
  <si>
    <t>765</t>
  </si>
  <si>
    <t>Krytina skládaná</t>
  </si>
  <si>
    <t>42</t>
  </si>
  <si>
    <t>765111201</t>
  </si>
  <si>
    <t>Montáž krytiny keramické okapové hrany s okapním větracím pásem</t>
  </si>
  <si>
    <t>557490523</t>
  </si>
  <si>
    <t>43</t>
  </si>
  <si>
    <t>59660027</t>
  </si>
  <si>
    <t>pás ochranný větrací okapní Al š 100mm</t>
  </si>
  <si>
    <t>-536717825</t>
  </si>
  <si>
    <t>44</t>
  </si>
  <si>
    <t>765111203</t>
  </si>
  <si>
    <t>Montáž krytiny keramické okapové hrany s jednoduchou větrací mřížkou</t>
  </si>
  <si>
    <t>1214143042</t>
  </si>
  <si>
    <t>45</t>
  </si>
  <si>
    <t>59660202</t>
  </si>
  <si>
    <t>mřížka ochranná větrací jednoduchá š 55mm</t>
  </si>
  <si>
    <t>1574250386</t>
  </si>
  <si>
    <t>46</t>
  </si>
  <si>
    <t>765130010</t>
  </si>
  <si>
    <t>Nástřik AZC krytiny enkapsulačním přípravkem pro zapouzdření vláken</t>
  </si>
  <si>
    <t>-1633865070</t>
  </si>
  <si>
    <t>47</t>
  </si>
  <si>
    <t>765131857</t>
  </si>
  <si>
    <t>Demontáž azbestocementové krytiny vlnité sklonu do 30° do suti</t>
  </si>
  <si>
    <t>944177097</t>
  </si>
  <si>
    <t>48</t>
  </si>
  <si>
    <t>765131877</t>
  </si>
  <si>
    <t>Demontáž azbestocementové krytiny vlnité sklonu do 30° hřebene nebo nároží do suti</t>
  </si>
  <si>
    <t>-652536604</t>
  </si>
  <si>
    <t>49</t>
  </si>
  <si>
    <t>765191011</t>
  </si>
  <si>
    <t>Montáž pojistné hydroizolační nebo parotěsné fólie kladené ve sklonu přes 20° volně na krokve</t>
  </si>
  <si>
    <t>1360075392</t>
  </si>
  <si>
    <t>50</t>
  </si>
  <si>
    <t>28329036</t>
  </si>
  <si>
    <t>fólie kontaktní difuzně propustná pro doplňkovou hydroizolační vrstvu, třívrstvá mikroporézní PP 150g/m2 s integrovanou samolepící páskou</t>
  </si>
  <si>
    <t>566637172</t>
  </si>
  <si>
    <t>267,849*1,2 'Přepočtené koeficientem množství</t>
  </si>
  <si>
    <t>51</t>
  </si>
  <si>
    <t>998765101</t>
  </si>
  <si>
    <t>Přesun hmot pro krytiny skládané stanovený z hmotnosti přesunovaného materiálu vodorovná dopravní vzdálenost do 50 m na objektech výšky do 6 m</t>
  </si>
  <si>
    <t>656217235</t>
  </si>
  <si>
    <t>VON - vedlejší a ostatní náklady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</si>
  <si>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</si>
  <si>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</si>
  <si>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</si>
  <si>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</si>
  <si>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 xml:space="preserve">    VRN8 - Přesun stavebních kapacit</t>
  </si>
  <si>
    <t>VRN</t>
  </si>
  <si>
    <t>Vedlejší rozpočtové náklady</t>
  </si>
  <si>
    <t>VRN3</t>
  </si>
  <si>
    <t>Zařízení staveniště</t>
  </si>
  <si>
    <t>030001000</t>
  </si>
  <si>
    <t>…</t>
  </si>
  <si>
    <t>1024</t>
  </si>
  <si>
    <t>-2058936560</t>
  </si>
  <si>
    <t>VRN6</t>
  </si>
  <si>
    <t>Územní vlivy</t>
  </si>
  <si>
    <t>065002001</t>
  </si>
  <si>
    <t>Mimostaveništní doprava materiálů, skládání, amortizace palet, odvoz palet</t>
  </si>
  <si>
    <t>1296824542</t>
  </si>
  <si>
    <t>VRN7</t>
  </si>
  <si>
    <t>Provozní vlivy</t>
  </si>
  <si>
    <t>071002000</t>
  </si>
  <si>
    <t>Provoz investora, třetích osob</t>
  </si>
  <si>
    <t>563410468</t>
  </si>
  <si>
    <t>072002001</t>
  </si>
  <si>
    <t>Silniční provoz - dopravně-inženýrské opatření, dočasné dopravní značení, čištění mechanizace před vjezdem na komunkaci, čištění komunikací, zajištění přístupu a obslužnosti (návrh, vyřízení, realizace)</t>
  </si>
  <si>
    <t>-1226977623</t>
  </si>
  <si>
    <t>VRN8</t>
  </si>
  <si>
    <t>Přesun stavebních kapacit</t>
  </si>
  <si>
    <t>081002000</t>
  </si>
  <si>
    <t>Doprava zaměstnanců</t>
  </si>
  <si>
    <t>1990342905</t>
  </si>
  <si>
    <t>184,14</t>
  </si>
  <si>
    <t>23,76</t>
  </si>
  <si>
    <t>6,2</t>
  </si>
  <si>
    <t>15,5</t>
  </si>
  <si>
    <t>B - objekt správní</t>
  </si>
  <si>
    <t>499360179</t>
  </si>
  <si>
    <t>-1843431003</t>
  </si>
  <si>
    <t>1370275939</t>
  </si>
  <si>
    <t>2,946</t>
  </si>
  <si>
    <t>1594178243</t>
  </si>
  <si>
    <t>-191434463</t>
  </si>
  <si>
    <t>3,713*32 'Přepočtené koeficientem množství</t>
  </si>
  <si>
    <t>1621848224</t>
  </si>
  <si>
    <t>-1266117776</t>
  </si>
  <si>
    <t>996471164</t>
  </si>
  <si>
    <t>Demontáž a likvidace stávajícího vedení hromosvodu na střeše /cca 40m s podpěrami a svorkami, 2x jímací tyč/</t>
  </si>
  <si>
    <t>1389222580</t>
  </si>
  <si>
    <t>Nové vedení hromosvodu na střeše /cca 40m s podpěrami a svorkami, 2x jímací tyč, napojení na stávající svislé svody/</t>
  </si>
  <si>
    <t>1595191462</t>
  </si>
  <si>
    <t>1634925898</t>
  </si>
  <si>
    <t>-1642835888</t>
  </si>
  <si>
    <t>-1368110933</t>
  </si>
  <si>
    <t>-179819460</t>
  </si>
  <si>
    <t>-121512637</t>
  </si>
  <si>
    <t>1912269489</t>
  </si>
  <si>
    <t>-1261150669</t>
  </si>
  <si>
    <t>1,657+0,552</t>
  </si>
  <si>
    <t>1103208899</t>
  </si>
  <si>
    <t>1912159664</t>
  </si>
  <si>
    <t>1455234410</t>
  </si>
  <si>
    <t>-1714805921</t>
  </si>
  <si>
    <t>764002881</t>
  </si>
  <si>
    <t>Demontáž klempířských konstrukcí lemování střešních prostupů do suti</t>
  </si>
  <si>
    <t>-911599250</t>
  </si>
  <si>
    <t>lk*0,5</t>
  </si>
  <si>
    <t>-789716050</t>
  </si>
  <si>
    <t>-996087127</t>
  </si>
  <si>
    <t>1*2+5,5</t>
  </si>
  <si>
    <t>-1822359835</t>
  </si>
  <si>
    <t>1749640510</t>
  </si>
  <si>
    <t>2000555827</t>
  </si>
  <si>
    <t>1277653161</t>
  </si>
  <si>
    <t>1457019163</t>
  </si>
  <si>
    <t>-1693895892</t>
  </si>
  <si>
    <t>764314611</t>
  </si>
  <si>
    <t>Lemování prostupů z pozinkovaného plechu s povrchovou úpravou bez lišty, střech s krytinou prejzovou nebo vlnitou</t>
  </si>
  <si>
    <t>124786558</t>
  </si>
  <si>
    <t>3+3</t>
  </si>
  <si>
    <t>764315605</t>
  </si>
  <si>
    <t>Lemování trub, konzol, držáků a ostatních kusových prvků z pozinkovaného plechu s povrchovou úpravou střech s krytinou prejzovou nebo vlnitou, průměr přes 200 do 500 mm</t>
  </si>
  <si>
    <t>186389466</t>
  </si>
  <si>
    <t>764508135</t>
  </si>
  <si>
    <t>Montáž svodu kruhového, průměru kolen výtokových</t>
  </si>
  <si>
    <t>1082240308</t>
  </si>
  <si>
    <t>55350162</t>
  </si>
  <si>
    <t>koleno výtokové 100/72°</t>
  </si>
  <si>
    <t>1618451190</t>
  </si>
  <si>
    <t>-724416358</t>
  </si>
  <si>
    <t>-997842145</t>
  </si>
  <si>
    <t>-670439594</t>
  </si>
  <si>
    <t>839024936</t>
  </si>
  <si>
    <t>1502929587</t>
  </si>
  <si>
    <t>-345156549</t>
  </si>
  <si>
    <t>973958266</t>
  </si>
  <si>
    <t>1507591119</t>
  </si>
  <si>
    <t>59799649</t>
  </si>
  <si>
    <t>724426805</t>
  </si>
  <si>
    <t>-1402218463</t>
  </si>
  <si>
    <t>1660522226</t>
  </si>
  <si>
    <t>1108631572</t>
  </si>
  <si>
    <t>1459730137</t>
  </si>
  <si>
    <t>167447877</t>
  </si>
  <si>
    <t>-1221108494</t>
  </si>
  <si>
    <t>184,14*1,2 'Přepočtené koeficientem množství</t>
  </si>
  <si>
    <t>-108633722</t>
  </si>
  <si>
    <t>C - objekt pavilon se spojovací chodbou</t>
  </si>
  <si>
    <t>SEZNAM FIGUR</t>
  </si>
  <si>
    <t>Výměra</t>
  </si>
  <si>
    <t xml:space="preserve"> A</t>
  </si>
  <si>
    <t>21,8"křídla</t>
  </si>
  <si>
    <t>Součet výkres číslo 7,8,9</t>
  </si>
  <si>
    <t>Součetvýkres číslo 7,8,9</t>
  </si>
  <si>
    <t>2,65"spojovací krčky</t>
  </si>
  <si>
    <t>21,8+18,8"křídla</t>
  </si>
  <si>
    <t>1,7"spojovací krčky</t>
  </si>
  <si>
    <t>21,8*2*6,04"křídla</t>
  </si>
  <si>
    <t>1,7*2,65"spojovací krčky</t>
  </si>
  <si>
    <t>6,04*3+4"křídla</t>
  </si>
  <si>
    <t>3,3"spojovací krčky</t>
  </si>
  <si>
    <t xml:space="preserve"> A/ 01</t>
  </si>
  <si>
    <t>Použití figury:</t>
  </si>
  <si>
    <t>Oplechování větraného hřebene z oblých hřebenáčů s větracím pásem z Pz s povrch úpravou rš 400 mm</t>
  </si>
  <si>
    <t>Demontáž hřebene nebo nároží vlnité azbestocementové krytiny sklonu do 30° do suti</t>
  </si>
  <si>
    <t>Dilatační připojovací lišta z Pz s povrchovou úpravou včetně tmelení rš 100 mm</t>
  </si>
  <si>
    <t>Demontáž lemování zdí do suti</t>
  </si>
  <si>
    <t>Lemování rovných zdí střech s krytinou prejzovou nebo vlnitou z Pz s povrchovou úpravou rš 500 mm</t>
  </si>
  <si>
    <t>Demontáž podokapního žlabu do suti</t>
  </si>
  <si>
    <t>Oplechování rovné okapové hrany z Pz s povrchovou úpravou rš 200 mm</t>
  </si>
  <si>
    <t>Oplechování rovné okapové hrany krytiny ze šablon systémovou okapovou lištou z Pz s povrchovou úpravou rš 250 mm</t>
  </si>
  <si>
    <t>Žlab podokapní půlkruhový z Pz s povrchovou úpravou rš 330 mm</t>
  </si>
  <si>
    <t>Montáž krytiny keramické okapní větrací pás</t>
  </si>
  <si>
    <t>Montáž krytiny keramické okapní jednoduchá větrací mřížka</t>
  </si>
  <si>
    <t>Lešení pomocné pro objekty pozemních staveb s lešeňovou podlahou v do 3,5 m zatížení do 150 kg/m2</t>
  </si>
  <si>
    <t>Vyčištění prostoru po stavební pracech</t>
  </si>
  <si>
    <t>Montáž laťování na střechách jednoduchých sklonu do 60° osové vzdálenosti do 360 mm</t>
  </si>
  <si>
    <t>Montáž lišt trojúhelníkových nebo kontralatí na střechách sklonu do 60°</t>
  </si>
  <si>
    <t>Demontáž laťování střech z latí osové vzdálenosti přes 0,50 m</t>
  </si>
  <si>
    <t>Krytina střechy rovné z taškových tabulí z Pz plechu s povrchovou úpravou sklonu do 30°</t>
  </si>
  <si>
    <t>Demontáž vlnité azbestocementové krytiny sklonu do 30° do suti</t>
  </si>
  <si>
    <t>Montáž pojistné hydroizolační nebo parotěsné fólie kladené ve sklonu do 30° volně na krokve</t>
  </si>
  <si>
    <t>Demontáž úžlabí do suti</t>
  </si>
  <si>
    <t>Oplechování úžlabí z Pz s povrchovou úpravou rš 1000 mm</t>
  </si>
  <si>
    <t>Demontáž závětrné lišty do suti</t>
  </si>
  <si>
    <t>Demontáž oplechování horních ploch zdí a nadezdívek do suti</t>
  </si>
  <si>
    <t>Oplechování štítu závětrnou lištou z Pz s povrchovou úpravou rš 500 mm</t>
  </si>
  <si>
    <t xml:space="preserve"> B</t>
  </si>
  <si>
    <t>15,5"hlavní budova</t>
  </si>
  <si>
    <t>0,75*4+(0,5+1,1)*2</t>
  </si>
  <si>
    <t>15,5*2"hlavní budova</t>
  </si>
  <si>
    <t>15,5*5,94*2"hlavní objekt</t>
  </si>
  <si>
    <t>5,94*4"hlavní budova</t>
  </si>
  <si>
    <t xml:space="preserve"> B/ 01</t>
  </si>
  <si>
    <t>Demontáž lemování střešních prostupů do suti</t>
  </si>
  <si>
    <t xml:space="preserve"> C</t>
  </si>
  <si>
    <t xml:space="preserve"> C/ 01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</si>
  <si>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</si>
  <si>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</si>
  <si>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</si>
  <si>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</si>
  <si>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</si>
  <si>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</si>
  <si>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</si>
  <si>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</si>
  <si>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</si>
  <si>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</si>
  <si>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</si>
  <si>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</si>
  <si>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</si>
  <si>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</si>
  <si>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</si>
  <si>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</si>
  <si>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</si>
  <si>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</si>
  <si>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</si>
  <si>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</si>
  <si>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</si>
  <si>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</si>
  <si>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</si>
  <si>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</si>
  <si>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</si>
  <si>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</si>
  <si>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</si>
  <si>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</si>
  <si>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</si>
  <si>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</si>
  <si>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</si>
  <si>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</si>
  <si>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</si>
  <si>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</si>
  <si>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</si>
  <si>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</si>
  <si>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</si>
  <si>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</si>
  <si>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</si>
  <si>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</si>
  <si>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</si>
  <si>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</si>
  <si>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</si>
  <si>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</si>
  <si>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</si>
  <si>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</si>
  <si>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</si>
  <si>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</si>
  <si>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</si>
  <si>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</si>
  <si>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</si>
  <si>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</si>
  <si>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</si>
  <si>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</si>
  <si>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</si>
  <si>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</si>
  <si>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</si>
  <si>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</si>
  <si>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</si>
  <si>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</si>
  <si>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</si>
  <si>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</si>
  <si>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</si>
  <si>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</si>
  <si>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</si>
  <si>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</si>
  <si>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</si>
  <si>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</si>
  <si>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</si>
  <si>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</si>
  <si>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</si>
  <si>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</si>
  <si>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</si>
  <si>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</si>
  <si>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</si>
  <si>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</si>
  <si>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</si>
  <si>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</si>
  <si>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</si>
  <si>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</si>
  <si>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</si>
  <si>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</si>
  <si>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</si>
  <si>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</si>
  <si>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</si>
  <si>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</si>
  <si>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</si>
  <si>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</si>
  <si>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</si>
  <si>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</si>
  <si>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</si>
  <si>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</si>
  <si>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</si>
  <si>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</si>
  <si>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</si>
  <si>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</si>
  <si>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</si>
  <si>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</si>
  <si>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</si>
  <si>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</si>
  <si>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</si>
  <si>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</si>
  <si>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</si>
  <si>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</si>
  <si>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</si>
  <si>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</si>
  <si>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</si>
  <si>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</si>
  <si>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</si>
  <si>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</si>
  <si>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</si>
  <si>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</si>
  <si>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</si>
  <si>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</si>
  <si>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</si>
  <si>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</si>
  <si>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</si>
  <si>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</si>
  <si>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</si>
  <si>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</si>
  <si>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</si>
  <si>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</si>
  <si>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</si>
  <si>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</si>
  <si>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</si>
  <si>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</si>
  <si>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</si>
  <si>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</si>
  <si>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</si>
  <si>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</si>
  <si>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</si>
  <si>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</si>
  <si>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</si>
  <si>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</si>
  <si>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</si>
  <si>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</si>
  <si>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</si>
  <si>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</si>
  <si>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</si>
  <si>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</si>
  <si>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</si>
  <si>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</si>
  <si>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</si>
  <si>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</si>
  <si>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</si>
  <si>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</si>
  <si>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</si>
  <si>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</si>
  <si>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</si>
  <si>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</si>
  <si>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</si>
  <si>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</si>
  <si>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</si>
  <si>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</si>
  <si>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</si>
  <si>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</si>
  <si>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</si>
  <si>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</si>
  <si>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</si>
  <si>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</si>
  <si>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</si>
  <si>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</si>
  <si>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</si>
  <si>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</si>
  <si>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</si>
  <si>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</si>
  <si>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</si>
  <si>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</si>
  <si>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</si>
  <si>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</si>
  <si>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</si>
  <si>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</si>
  <si>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</si>
  <si>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</si>
  <si>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</si>
  <si>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</si>
  <si>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</si>
  <si>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</si>
  <si>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</si>
  <si>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</si>
  <si>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</si>
  <si>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</si>
  <si>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Západní pavilon se spojovací chodbou</t>
  </si>
  <si>
    <t>Severní pavilon - objekt správní, kuchyň</t>
  </si>
  <si>
    <t>Východní pavilon se spojovací chodbou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</si>
</sst>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31" fillId="0" borderId="13" xfId="0" applyNumberFormat="1" applyFont="1" applyBorder="1" applyAlignment="1"/>
    <xf numFmtId="166" fontId="31" fillId="0" borderId="14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4" fontId="34" fillId="3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0" fontId="35" fillId="0" borderId="4" xfId="0" applyFont="1" applyBorder="1" applyAlignment="1">
      <alignment vertical="center"/>
    </xf>
    <xf numFmtId="0" fontId="34" fillId="3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0" fillId="3" borderId="20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/>
    </xf>
    <xf numFmtId="167" fontId="36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center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5"/>
  <sheetViews>
    <sheetView showGridLines="0" tabSelected="1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 x14ac:dyDescent="0.2">
      <c r="AR2" s="269" t="s">
        <v>6</v>
      </c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S2" s="16" t="s">
        <v>7</v>
      </c>
      <c r="BT2" s="16" t="s">
        <v>8</v>
      </c>
    </row>
    <row r="3" spans="1:74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9</v>
      </c>
    </row>
    <row r="4" spans="1:74" s="1" customFormat="1" ht="24.95" customHeight="1" x14ac:dyDescent="0.2">
      <c r="B4" s="19"/>
      <c r="D4" s="20" t="s">
        <v>10</v>
      </c>
      <c r="AR4" s="19"/>
      <c r="AS4" s="21" t="s">
        <v>11</v>
      </c>
      <c r="BE4" s="22" t="s">
        <v>12</v>
      </c>
      <c r="BS4" s="16" t="s">
        <v>13</v>
      </c>
    </row>
    <row r="5" spans="1:74" s="1" customFormat="1" ht="12" customHeight="1" x14ac:dyDescent="0.2">
      <c r="B5" s="19"/>
      <c r="D5" s="23" t="s">
        <v>14</v>
      </c>
      <c r="K5" s="281" t="s">
        <v>15</v>
      </c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R5" s="19"/>
      <c r="BE5" s="278" t="s">
        <v>16</v>
      </c>
      <c r="BS5" s="16" t="s">
        <v>7</v>
      </c>
    </row>
    <row r="6" spans="1:74" s="1" customFormat="1" ht="36.950000000000003" customHeight="1" x14ac:dyDescent="0.2">
      <c r="B6" s="19"/>
      <c r="D6" s="25" t="s">
        <v>17</v>
      </c>
      <c r="K6" s="282" t="s">
        <v>18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R6" s="19"/>
      <c r="BE6" s="279"/>
      <c r="BS6" s="16" t="s">
        <v>7</v>
      </c>
    </row>
    <row r="7" spans="1:74" s="1" customFormat="1" ht="12" customHeight="1" x14ac:dyDescent="0.2">
      <c r="B7" s="19"/>
      <c r="D7" s="26" t="s">
        <v>19</v>
      </c>
      <c r="K7" s="24" t="s">
        <v>20</v>
      </c>
      <c r="AK7" s="26" t="s">
        <v>21</v>
      </c>
      <c r="AN7" s="24" t="s">
        <v>3</v>
      </c>
      <c r="AR7" s="19"/>
      <c r="BE7" s="279"/>
      <c r="BS7" s="16" t="s">
        <v>7</v>
      </c>
    </row>
    <row r="8" spans="1:74" s="1" customFormat="1" ht="12" customHeight="1" x14ac:dyDescent="0.2">
      <c r="B8" s="19"/>
      <c r="D8" s="26" t="s">
        <v>22</v>
      </c>
      <c r="K8" s="24" t="s">
        <v>23</v>
      </c>
      <c r="AK8" s="26" t="s">
        <v>24</v>
      </c>
      <c r="AN8" s="27" t="s">
        <v>25</v>
      </c>
      <c r="AR8" s="19"/>
      <c r="BE8" s="279"/>
      <c r="BS8" s="16" t="s">
        <v>7</v>
      </c>
    </row>
    <row r="9" spans="1:74" s="1" customFormat="1" ht="14.45" customHeight="1" x14ac:dyDescent="0.2">
      <c r="B9" s="19"/>
      <c r="AR9" s="19"/>
      <c r="BE9" s="279"/>
      <c r="BS9" s="16" t="s">
        <v>7</v>
      </c>
    </row>
    <row r="10" spans="1:74" s="1" customFormat="1" ht="12" customHeight="1" x14ac:dyDescent="0.2">
      <c r="B10" s="19"/>
      <c r="D10" s="26" t="s">
        <v>26</v>
      </c>
      <c r="AK10" s="26" t="s">
        <v>27</v>
      </c>
      <c r="AN10" s="24" t="s">
        <v>3</v>
      </c>
      <c r="AR10" s="19"/>
      <c r="BE10" s="279"/>
      <c r="BS10" s="16" t="s">
        <v>7</v>
      </c>
    </row>
    <row r="11" spans="1:74" s="1" customFormat="1" ht="18.399999999999999" customHeight="1" x14ac:dyDescent="0.2">
      <c r="B11" s="19"/>
      <c r="E11" s="24" t="s">
        <v>28</v>
      </c>
      <c r="AK11" s="26" t="s">
        <v>29</v>
      </c>
      <c r="AN11" s="24" t="s">
        <v>3</v>
      </c>
      <c r="AR11" s="19"/>
      <c r="BE11" s="279"/>
      <c r="BS11" s="16" t="s">
        <v>7</v>
      </c>
    </row>
    <row r="12" spans="1:74" s="1" customFormat="1" ht="6.95" customHeight="1" x14ac:dyDescent="0.2">
      <c r="B12" s="19"/>
      <c r="AR12" s="19"/>
      <c r="BE12" s="279"/>
      <c r="BS12" s="16" t="s">
        <v>7</v>
      </c>
    </row>
    <row r="13" spans="1:74" s="1" customFormat="1" ht="12" customHeight="1" x14ac:dyDescent="0.2">
      <c r="B13" s="19"/>
      <c r="D13" s="26" t="s">
        <v>30</v>
      </c>
      <c r="AK13" s="26" t="s">
        <v>27</v>
      </c>
      <c r="AN13" s="28" t="s">
        <v>31</v>
      </c>
      <c r="AR13" s="19"/>
      <c r="BE13" s="279"/>
      <c r="BS13" s="16" t="s">
        <v>7</v>
      </c>
    </row>
    <row r="14" spans="1:74" ht="12.75" x14ac:dyDescent="0.2">
      <c r="B14" s="19"/>
      <c r="E14" s="283" t="s">
        <v>31</v>
      </c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6" t="s">
        <v>29</v>
      </c>
      <c r="AN14" s="28" t="s">
        <v>31</v>
      </c>
      <c r="AR14" s="19"/>
      <c r="BE14" s="279"/>
      <c r="BS14" s="16" t="s">
        <v>7</v>
      </c>
    </row>
    <row r="15" spans="1:74" s="1" customFormat="1" ht="6.95" customHeight="1" x14ac:dyDescent="0.2">
      <c r="B15" s="19"/>
      <c r="AR15" s="19"/>
      <c r="BE15" s="279"/>
      <c r="BS15" s="16" t="s">
        <v>4</v>
      </c>
    </row>
    <row r="16" spans="1:74" s="1" customFormat="1" ht="12" customHeight="1" x14ac:dyDescent="0.2">
      <c r="B16" s="19"/>
      <c r="D16" s="26" t="s">
        <v>32</v>
      </c>
      <c r="AK16" s="26" t="s">
        <v>27</v>
      </c>
      <c r="AN16" s="24" t="s">
        <v>3</v>
      </c>
      <c r="AR16" s="19"/>
      <c r="BE16" s="279"/>
      <c r="BS16" s="16" t="s">
        <v>4</v>
      </c>
    </row>
    <row r="17" spans="1:71" s="1" customFormat="1" ht="18.399999999999999" customHeight="1" x14ac:dyDescent="0.2">
      <c r="B17" s="19"/>
      <c r="E17" s="24" t="s">
        <v>33</v>
      </c>
      <c r="AK17" s="26" t="s">
        <v>29</v>
      </c>
      <c r="AN17" s="24" t="s">
        <v>3</v>
      </c>
      <c r="AR17" s="19"/>
      <c r="BE17" s="279"/>
      <c r="BS17" s="16" t="s">
        <v>34</v>
      </c>
    </row>
    <row r="18" spans="1:71" s="1" customFormat="1" ht="6.95" customHeight="1" x14ac:dyDescent="0.2">
      <c r="B18" s="19"/>
      <c r="AR18" s="19"/>
      <c r="BE18" s="279"/>
      <c r="BS18" s="16" t="s">
        <v>7</v>
      </c>
    </row>
    <row r="19" spans="1:71" s="1" customFormat="1" ht="12" customHeight="1" x14ac:dyDescent="0.2">
      <c r="B19" s="19"/>
      <c r="D19" s="26" t="s">
        <v>35</v>
      </c>
      <c r="AK19" s="26" t="s">
        <v>27</v>
      </c>
      <c r="AN19" s="24" t="s">
        <v>3</v>
      </c>
      <c r="AR19" s="19"/>
      <c r="BE19" s="279"/>
      <c r="BS19" s="16" t="s">
        <v>7</v>
      </c>
    </row>
    <row r="20" spans="1:71" s="1" customFormat="1" ht="18.399999999999999" customHeight="1" x14ac:dyDescent="0.2">
      <c r="B20" s="19"/>
      <c r="E20" s="24" t="s">
        <v>28</v>
      </c>
      <c r="AK20" s="26" t="s">
        <v>29</v>
      </c>
      <c r="AN20" s="24" t="s">
        <v>3</v>
      </c>
      <c r="AR20" s="19"/>
      <c r="BE20" s="279"/>
      <c r="BS20" s="16" t="s">
        <v>4</v>
      </c>
    </row>
    <row r="21" spans="1:71" s="1" customFormat="1" ht="6.95" customHeight="1" x14ac:dyDescent="0.2">
      <c r="B21" s="19"/>
      <c r="AR21" s="19"/>
      <c r="BE21" s="279"/>
    </row>
    <row r="22" spans="1:71" s="1" customFormat="1" ht="12" customHeight="1" x14ac:dyDescent="0.2">
      <c r="B22" s="19"/>
      <c r="D22" s="26" t="s">
        <v>36</v>
      </c>
      <c r="AR22" s="19"/>
      <c r="BE22" s="279"/>
    </row>
    <row r="23" spans="1:71" s="1" customFormat="1" ht="47.25" customHeight="1" x14ac:dyDescent="0.2">
      <c r="B23" s="19"/>
      <c r="E23" s="285" t="s">
        <v>37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R23" s="19"/>
      <c r="BE23" s="279"/>
    </row>
    <row r="24" spans="1:71" s="1" customFormat="1" ht="6.95" customHeight="1" x14ac:dyDescent="0.2">
      <c r="B24" s="19"/>
      <c r="AR24" s="19"/>
      <c r="BE24" s="279"/>
    </row>
    <row r="25" spans="1:71" s="1" customFormat="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79"/>
    </row>
    <row r="26" spans="1:71" s="2" customFormat="1" ht="25.9" customHeight="1" x14ac:dyDescent="0.2">
      <c r="A26" s="31"/>
      <c r="B26" s="32"/>
      <c r="C26" s="31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86">
        <f>ROUND(AG54,2)</f>
        <v>0</v>
      </c>
      <c r="AL26" s="287"/>
      <c r="AM26" s="287"/>
      <c r="AN26" s="287"/>
      <c r="AO26" s="287"/>
      <c r="AP26" s="31"/>
      <c r="AQ26" s="31"/>
      <c r="AR26" s="32"/>
      <c r="BE26" s="279"/>
    </row>
    <row r="27" spans="1:71" s="2" customFormat="1" ht="6.95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79"/>
    </row>
    <row r="28" spans="1:71" s="2" customFormat="1" ht="12.75" x14ac:dyDescent="0.2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88" t="s">
        <v>39</v>
      </c>
      <c r="M28" s="288"/>
      <c r="N28" s="288"/>
      <c r="O28" s="288"/>
      <c r="P28" s="288"/>
      <c r="Q28" s="31"/>
      <c r="R28" s="31"/>
      <c r="S28" s="31"/>
      <c r="T28" s="31"/>
      <c r="U28" s="31"/>
      <c r="V28" s="31"/>
      <c r="W28" s="288" t="s">
        <v>40</v>
      </c>
      <c r="X28" s="288"/>
      <c r="Y28" s="288"/>
      <c r="Z28" s="288"/>
      <c r="AA28" s="288"/>
      <c r="AB28" s="288"/>
      <c r="AC28" s="288"/>
      <c r="AD28" s="288"/>
      <c r="AE28" s="288"/>
      <c r="AF28" s="31"/>
      <c r="AG28" s="31"/>
      <c r="AH28" s="31"/>
      <c r="AI28" s="31"/>
      <c r="AJ28" s="31"/>
      <c r="AK28" s="288" t="s">
        <v>41</v>
      </c>
      <c r="AL28" s="288"/>
      <c r="AM28" s="288"/>
      <c r="AN28" s="288"/>
      <c r="AO28" s="288"/>
      <c r="AP28" s="31"/>
      <c r="AQ28" s="31"/>
      <c r="AR28" s="32"/>
      <c r="BE28" s="279"/>
    </row>
    <row r="29" spans="1:71" s="3" customFormat="1" ht="14.45" customHeight="1" x14ac:dyDescent="0.2">
      <c r="B29" s="36"/>
      <c r="D29" s="26" t="s">
        <v>42</v>
      </c>
      <c r="F29" s="26" t="s">
        <v>43</v>
      </c>
      <c r="L29" s="271">
        <v>0.21</v>
      </c>
      <c r="M29" s="272"/>
      <c r="N29" s="272"/>
      <c r="O29" s="272"/>
      <c r="P29" s="272"/>
      <c r="W29" s="273">
        <f>ROUND(AZ54, 2)</f>
        <v>0</v>
      </c>
      <c r="X29" s="272"/>
      <c r="Y29" s="272"/>
      <c r="Z29" s="272"/>
      <c r="AA29" s="272"/>
      <c r="AB29" s="272"/>
      <c r="AC29" s="272"/>
      <c r="AD29" s="272"/>
      <c r="AE29" s="272"/>
      <c r="AK29" s="273">
        <f>ROUND(AV54, 2)</f>
        <v>0</v>
      </c>
      <c r="AL29" s="272"/>
      <c r="AM29" s="272"/>
      <c r="AN29" s="272"/>
      <c r="AO29" s="272"/>
      <c r="AR29" s="36"/>
      <c r="BE29" s="280"/>
    </row>
    <row r="30" spans="1:71" s="3" customFormat="1" ht="14.45" customHeight="1" x14ac:dyDescent="0.2">
      <c r="B30" s="36"/>
      <c r="F30" s="26" t="s">
        <v>44</v>
      </c>
      <c r="L30" s="271">
        <v>0.15</v>
      </c>
      <c r="M30" s="272"/>
      <c r="N30" s="272"/>
      <c r="O30" s="272"/>
      <c r="P30" s="272"/>
      <c r="W30" s="273">
        <f>ROUND(BA54, 2)</f>
        <v>0</v>
      </c>
      <c r="X30" s="272"/>
      <c r="Y30" s="272"/>
      <c r="Z30" s="272"/>
      <c r="AA30" s="272"/>
      <c r="AB30" s="272"/>
      <c r="AC30" s="272"/>
      <c r="AD30" s="272"/>
      <c r="AE30" s="272"/>
      <c r="AK30" s="273">
        <f>ROUND(AW54, 2)</f>
        <v>0</v>
      </c>
      <c r="AL30" s="272"/>
      <c r="AM30" s="272"/>
      <c r="AN30" s="272"/>
      <c r="AO30" s="272"/>
      <c r="AR30" s="36"/>
      <c r="BE30" s="280"/>
    </row>
    <row r="31" spans="1:71" s="3" customFormat="1" ht="14.45" hidden="1" customHeight="1" x14ac:dyDescent="0.2">
      <c r="B31" s="36"/>
      <c r="F31" s="26" t="s">
        <v>45</v>
      </c>
      <c r="L31" s="271">
        <v>0.21</v>
      </c>
      <c r="M31" s="272"/>
      <c r="N31" s="272"/>
      <c r="O31" s="272"/>
      <c r="P31" s="272"/>
      <c r="W31" s="273">
        <f>ROUND(BB54, 2)</f>
        <v>0</v>
      </c>
      <c r="X31" s="272"/>
      <c r="Y31" s="272"/>
      <c r="Z31" s="272"/>
      <c r="AA31" s="272"/>
      <c r="AB31" s="272"/>
      <c r="AC31" s="272"/>
      <c r="AD31" s="272"/>
      <c r="AE31" s="272"/>
      <c r="AK31" s="273">
        <v>0</v>
      </c>
      <c r="AL31" s="272"/>
      <c r="AM31" s="272"/>
      <c r="AN31" s="272"/>
      <c r="AO31" s="272"/>
      <c r="AR31" s="36"/>
      <c r="BE31" s="280"/>
    </row>
    <row r="32" spans="1:71" s="3" customFormat="1" ht="14.45" hidden="1" customHeight="1" x14ac:dyDescent="0.2">
      <c r="B32" s="36"/>
      <c r="F32" s="26" t="s">
        <v>46</v>
      </c>
      <c r="L32" s="271">
        <v>0.15</v>
      </c>
      <c r="M32" s="272"/>
      <c r="N32" s="272"/>
      <c r="O32" s="272"/>
      <c r="P32" s="272"/>
      <c r="W32" s="273">
        <f>ROUND(BC54, 2)</f>
        <v>0</v>
      </c>
      <c r="X32" s="272"/>
      <c r="Y32" s="272"/>
      <c r="Z32" s="272"/>
      <c r="AA32" s="272"/>
      <c r="AB32" s="272"/>
      <c r="AC32" s="272"/>
      <c r="AD32" s="272"/>
      <c r="AE32" s="272"/>
      <c r="AK32" s="273">
        <v>0</v>
      </c>
      <c r="AL32" s="272"/>
      <c r="AM32" s="272"/>
      <c r="AN32" s="272"/>
      <c r="AO32" s="272"/>
      <c r="AR32" s="36"/>
      <c r="BE32" s="280"/>
    </row>
    <row r="33" spans="1:57" s="3" customFormat="1" ht="14.45" hidden="1" customHeight="1" x14ac:dyDescent="0.2">
      <c r="B33" s="36"/>
      <c r="F33" s="26" t="s">
        <v>47</v>
      </c>
      <c r="L33" s="271">
        <v>0</v>
      </c>
      <c r="M33" s="272"/>
      <c r="N33" s="272"/>
      <c r="O33" s="272"/>
      <c r="P33" s="272"/>
      <c r="W33" s="273">
        <f>ROUND(BD54, 2)</f>
        <v>0</v>
      </c>
      <c r="X33" s="272"/>
      <c r="Y33" s="272"/>
      <c r="Z33" s="272"/>
      <c r="AA33" s="272"/>
      <c r="AB33" s="272"/>
      <c r="AC33" s="272"/>
      <c r="AD33" s="272"/>
      <c r="AE33" s="272"/>
      <c r="AK33" s="273">
        <v>0</v>
      </c>
      <c r="AL33" s="272"/>
      <c r="AM33" s="272"/>
      <c r="AN33" s="272"/>
      <c r="AO33" s="272"/>
      <c r="AR33" s="36"/>
    </row>
    <row r="34" spans="1:57" s="2" customFormat="1" ht="6.95" customHeight="1" x14ac:dyDescent="0.2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31"/>
    </row>
    <row r="35" spans="1:57" s="2" customFormat="1" ht="25.9" customHeight="1" x14ac:dyDescent="0.2">
      <c r="A35" s="31"/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77" t="s">
        <v>50</v>
      </c>
      <c r="Y35" s="275"/>
      <c r="Z35" s="275"/>
      <c r="AA35" s="275"/>
      <c r="AB35" s="275"/>
      <c r="AC35" s="39"/>
      <c r="AD35" s="39"/>
      <c r="AE35" s="39"/>
      <c r="AF35" s="39"/>
      <c r="AG35" s="39"/>
      <c r="AH35" s="39"/>
      <c r="AI35" s="39"/>
      <c r="AJ35" s="39"/>
      <c r="AK35" s="274">
        <f>SUM(AK26:AK33)</f>
        <v>0</v>
      </c>
      <c r="AL35" s="275"/>
      <c r="AM35" s="275"/>
      <c r="AN35" s="275"/>
      <c r="AO35" s="276"/>
      <c r="AP35" s="37"/>
      <c r="AQ35" s="37"/>
      <c r="AR35" s="32"/>
      <c r="BE35" s="31"/>
    </row>
    <row r="36" spans="1:57" s="2" customFormat="1" ht="6.95" customHeight="1" x14ac:dyDescent="0.2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6.95" customHeight="1" x14ac:dyDescent="0.2">
      <c r="A37" s="31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  <c r="BE37" s="31"/>
    </row>
    <row r="41" spans="1:57" s="2" customFormat="1" ht="6.95" customHeight="1" x14ac:dyDescent="0.2">
      <c r="A41" s="31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  <c r="BE41" s="31"/>
    </row>
    <row r="42" spans="1:57" s="2" customFormat="1" ht="24.95" customHeight="1" x14ac:dyDescent="0.2">
      <c r="A42" s="31"/>
      <c r="B42" s="32"/>
      <c r="C42" s="20" t="s">
        <v>51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2"/>
      <c r="BE42" s="31"/>
    </row>
    <row r="43" spans="1:57" s="2" customFormat="1" ht="6.95" customHeight="1" x14ac:dyDescent="0.2">
      <c r="A43" s="31"/>
      <c r="B43" s="32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2"/>
      <c r="BE43" s="31"/>
    </row>
    <row r="44" spans="1:57" s="4" customFormat="1" ht="12" customHeight="1" x14ac:dyDescent="0.2">
      <c r="B44" s="45"/>
      <c r="C44" s="26" t="s">
        <v>14</v>
      </c>
      <c r="L44" s="4" t="str">
        <f>K5</f>
        <v>21-0513</v>
      </c>
      <c r="AR44" s="45"/>
    </row>
    <row r="45" spans="1:57" s="5" customFormat="1" ht="36.950000000000003" customHeight="1" x14ac:dyDescent="0.2">
      <c r="B45" s="46"/>
      <c r="C45" s="47" t="s">
        <v>17</v>
      </c>
      <c r="L45" s="302" t="str">
        <f>K6</f>
        <v>Výměna krytiny MŠ Břilice</v>
      </c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R45" s="46"/>
    </row>
    <row r="46" spans="1:57" s="2" customFormat="1" ht="6.95" customHeight="1" x14ac:dyDescent="0.2">
      <c r="A46" s="31"/>
      <c r="B46" s="3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2"/>
      <c r="BE46" s="31"/>
    </row>
    <row r="47" spans="1:57" s="2" customFormat="1" ht="12" customHeight="1" x14ac:dyDescent="0.2">
      <c r="A47" s="31"/>
      <c r="B47" s="32"/>
      <c r="C47" s="26" t="s">
        <v>22</v>
      </c>
      <c r="D47" s="31"/>
      <c r="E47" s="31"/>
      <c r="F47" s="31"/>
      <c r="G47" s="31"/>
      <c r="H47" s="31"/>
      <c r="I47" s="31"/>
      <c r="J47" s="31"/>
      <c r="K47" s="31"/>
      <c r="L47" s="48" t="str">
        <f>IF(K8="","",K8)</f>
        <v>Břilice</v>
      </c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26" t="s">
        <v>24</v>
      </c>
      <c r="AJ47" s="31"/>
      <c r="AK47" s="31"/>
      <c r="AL47" s="31"/>
      <c r="AM47" s="304" t="str">
        <f>IF(AN8= "","",AN8)</f>
        <v>19. 5. 2021</v>
      </c>
      <c r="AN47" s="304"/>
      <c r="AO47" s="31"/>
      <c r="AP47" s="31"/>
      <c r="AQ47" s="31"/>
      <c r="AR47" s="32"/>
      <c r="BE47" s="31"/>
    </row>
    <row r="48" spans="1:57" s="2" customFormat="1" ht="6.95" customHeight="1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2"/>
      <c r="BE48" s="31"/>
    </row>
    <row r="49" spans="1:91" s="2" customFormat="1" ht="15.2" customHeight="1" x14ac:dyDescent="0.2">
      <c r="A49" s="31"/>
      <c r="B49" s="32"/>
      <c r="C49" s="26" t="s">
        <v>26</v>
      </c>
      <c r="D49" s="31"/>
      <c r="E49" s="31"/>
      <c r="F49" s="31"/>
      <c r="G49" s="31"/>
      <c r="H49" s="31"/>
      <c r="I49" s="31"/>
      <c r="J49" s="31"/>
      <c r="K49" s="31"/>
      <c r="L49" s="4" t="str">
        <f>IF(E11= "","",E11)</f>
        <v xml:space="preserve"> </v>
      </c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26" t="s">
        <v>32</v>
      </c>
      <c r="AJ49" s="31"/>
      <c r="AK49" s="31"/>
      <c r="AL49" s="31"/>
      <c r="AM49" s="309" t="str">
        <f>IF(E17="","",E17)</f>
        <v>Ing.Vladimír Knapík, Třeboň</v>
      </c>
      <c r="AN49" s="310"/>
      <c r="AO49" s="310"/>
      <c r="AP49" s="310"/>
      <c r="AQ49" s="31"/>
      <c r="AR49" s="32"/>
      <c r="AS49" s="305" t="s">
        <v>52</v>
      </c>
      <c r="AT49" s="306"/>
      <c r="AU49" s="50"/>
      <c r="AV49" s="50"/>
      <c r="AW49" s="50"/>
      <c r="AX49" s="50"/>
      <c r="AY49" s="50"/>
      <c r="AZ49" s="50"/>
      <c r="BA49" s="50"/>
      <c r="BB49" s="50"/>
      <c r="BC49" s="50"/>
      <c r="BD49" s="51"/>
      <c r="BE49" s="31"/>
    </row>
    <row r="50" spans="1:91" s="2" customFormat="1" ht="15.2" customHeight="1" x14ac:dyDescent="0.2">
      <c r="A50" s="31"/>
      <c r="B50" s="32"/>
      <c r="C50" s="26" t="s">
        <v>30</v>
      </c>
      <c r="D50" s="31"/>
      <c r="E50" s="31"/>
      <c r="F50" s="31"/>
      <c r="G50" s="31"/>
      <c r="H50" s="31"/>
      <c r="I50" s="31"/>
      <c r="J50" s="31"/>
      <c r="K50" s="31"/>
      <c r="L50" s="4" t="str">
        <f>IF(E14= "Vyplň údaj","",E14)</f>
        <v/>
      </c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26" t="s">
        <v>35</v>
      </c>
      <c r="AJ50" s="31"/>
      <c r="AK50" s="31"/>
      <c r="AL50" s="31"/>
      <c r="AM50" s="309" t="str">
        <f>IF(E20="","",E20)</f>
        <v xml:space="preserve"> </v>
      </c>
      <c r="AN50" s="310"/>
      <c r="AO50" s="310"/>
      <c r="AP50" s="310"/>
      <c r="AQ50" s="31"/>
      <c r="AR50" s="32"/>
      <c r="AS50" s="307"/>
      <c r="AT50" s="308"/>
      <c r="AU50" s="52"/>
      <c r="AV50" s="52"/>
      <c r="AW50" s="52"/>
      <c r="AX50" s="52"/>
      <c r="AY50" s="52"/>
      <c r="AZ50" s="52"/>
      <c r="BA50" s="52"/>
      <c r="BB50" s="52"/>
      <c r="BC50" s="52"/>
      <c r="BD50" s="53"/>
      <c r="BE50" s="31"/>
    </row>
    <row r="51" spans="1:91" s="2" customFormat="1" ht="10.9" customHeight="1" x14ac:dyDescent="0.2">
      <c r="A51" s="31"/>
      <c r="B51" s="32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2"/>
      <c r="AS51" s="307"/>
      <c r="AT51" s="308"/>
      <c r="AU51" s="52"/>
      <c r="AV51" s="52"/>
      <c r="AW51" s="52"/>
      <c r="AX51" s="52"/>
      <c r="AY51" s="52"/>
      <c r="AZ51" s="52"/>
      <c r="BA51" s="52"/>
      <c r="BB51" s="52"/>
      <c r="BC51" s="52"/>
      <c r="BD51" s="53"/>
      <c r="BE51" s="31"/>
    </row>
    <row r="52" spans="1:91" s="2" customFormat="1" ht="29.25" customHeight="1" x14ac:dyDescent="0.2">
      <c r="A52" s="31"/>
      <c r="B52" s="32"/>
      <c r="C52" s="296" t="s">
        <v>53</v>
      </c>
      <c r="D52" s="297"/>
      <c r="E52" s="297"/>
      <c r="F52" s="297"/>
      <c r="G52" s="297"/>
      <c r="H52" s="54"/>
      <c r="I52" s="299" t="s">
        <v>54</v>
      </c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8" t="s">
        <v>55</v>
      </c>
      <c r="AH52" s="297"/>
      <c r="AI52" s="297"/>
      <c r="AJ52" s="297"/>
      <c r="AK52" s="297"/>
      <c r="AL52" s="297"/>
      <c r="AM52" s="297"/>
      <c r="AN52" s="299" t="s">
        <v>56</v>
      </c>
      <c r="AO52" s="297"/>
      <c r="AP52" s="297"/>
      <c r="AQ52" s="55" t="s">
        <v>57</v>
      </c>
      <c r="AR52" s="32"/>
      <c r="AS52" s="56" t="s">
        <v>58</v>
      </c>
      <c r="AT52" s="57" t="s">
        <v>59</v>
      </c>
      <c r="AU52" s="57" t="s">
        <v>60</v>
      </c>
      <c r="AV52" s="57" t="s">
        <v>61</v>
      </c>
      <c r="AW52" s="57" t="s">
        <v>62</v>
      </c>
      <c r="AX52" s="57" t="s">
        <v>63</v>
      </c>
      <c r="AY52" s="57" t="s">
        <v>64</v>
      </c>
      <c r="AZ52" s="57" t="s">
        <v>65</v>
      </c>
      <c r="BA52" s="57" t="s">
        <v>66</v>
      </c>
      <c r="BB52" s="57" t="s">
        <v>67</v>
      </c>
      <c r="BC52" s="57" t="s">
        <v>68</v>
      </c>
      <c r="BD52" s="58" t="s">
        <v>69</v>
      </c>
      <c r="BE52" s="31"/>
    </row>
    <row r="53" spans="1:91" s="2" customFormat="1" ht="10.9" customHeight="1" x14ac:dyDescent="0.2">
      <c r="A53" s="31"/>
      <c r="B53" s="32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2"/>
      <c r="AS53" s="59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1"/>
      <c r="BE53" s="31"/>
    </row>
    <row r="54" spans="1:91" s="6" customFormat="1" ht="32.450000000000003" customHeight="1" x14ac:dyDescent="0.2">
      <c r="B54" s="62"/>
      <c r="C54" s="63" t="s">
        <v>70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300">
        <f>ROUND(AG55+AG58+AG61,2)</f>
        <v>0</v>
      </c>
      <c r="AH54" s="300"/>
      <c r="AI54" s="300"/>
      <c r="AJ54" s="300"/>
      <c r="AK54" s="300"/>
      <c r="AL54" s="300"/>
      <c r="AM54" s="300"/>
      <c r="AN54" s="301">
        <f t="shared" ref="AN54:AN63" si="0">SUM(AG54,AT54)</f>
        <v>0</v>
      </c>
      <c r="AO54" s="301"/>
      <c r="AP54" s="301"/>
      <c r="AQ54" s="66" t="s">
        <v>3</v>
      </c>
      <c r="AR54" s="62"/>
      <c r="AS54" s="67">
        <f>ROUND(AS55+AS58+AS61,2)</f>
        <v>0</v>
      </c>
      <c r="AT54" s="68">
        <f t="shared" ref="AT54:AT63" si="1">ROUND(SUM(AV54:AW54),2)</f>
        <v>0</v>
      </c>
      <c r="AU54" s="69">
        <f>ROUND(AU55+AU58+AU61,5)</f>
        <v>0</v>
      </c>
      <c r="AV54" s="68">
        <f>ROUND(AZ54*L29,2)</f>
        <v>0</v>
      </c>
      <c r="AW54" s="68">
        <f>ROUND(BA54*L30,2)</f>
        <v>0</v>
      </c>
      <c r="AX54" s="68">
        <f>ROUND(BB54*L29,2)</f>
        <v>0</v>
      </c>
      <c r="AY54" s="68">
        <f>ROUND(BC54*L30,2)</f>
        <v>0</v>
      </c>
      <c r="AZ54" s="68">
        <f>ROUND(AZ55+AZ58+AZ61,2)</f>
        <v>0</v>
      </c>
      <c r="BA54" s="68">
        <f>ROUND(BA55+BA58+BA61,2)</f>
        <v>0</v>
      </c>
      <c r="BB54" s="68">
        <f>ROUND(BB55+BB58+BB61,2)</f>
        <v>0</v>
      </c>
      <c r="BC54" s="68">
        <f>ROUND(BC55+BC58+BC61,2)</f>
        <v>0</v>
      </c>
      <c r="BD54" s="70">
        <f>ROUND(BD55+BD58+BD61,2)</f>
        <v>0</v>
      </c>
      <c r="BS54" s="71" t="s">
        <v>71</v>
      </c>
      <c r="BT54" s="71" t="s">
        <v>72</v>
      </c>
      <c r="BU54" s="72" t="s">
        <v>73</v>
      </c>
      <c r="BV54" s="71" t="s">
        <v>74</v>
      </c>
      <c r="BW54" s="71" t="s">
        <v>5</v>
      </c>
      <c r="BX54" s="71" t="s">
        <v>75</v>
      </c>
      <c r="CL54" s="71" t="s">
        <v>20</v>
      </c>
    </row>
    <row r="55" spans="1:91" s="7" customFormat="1" ht="16.5" customHeight="1" x14ac:dyDescent="0.2">
      <c r="B55" s="73"/>
      <c r="C55" s="74"/>
      <c r="D55" s="295" t="s">
        <v>76</v>
      </c>
      <c r="E55" s="295"/>
      <c r="F55" s="295"/>
      <c r="G55" s="295"/>
      <c r="H55" s="295"/>
      <c r="I55" s="75"/>
      <c r="J55" s="295" t="s">
        <v>77</v>
      </c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4">
        <f>ROUND(SUM(AG56:AG57),2)</f>
        <v>0</v>
      </c>
      <c r="AH55" s="293"/>
      <c r="AI55" s="293"/>
      <c r="AJ55" s="293"/>
      <c r="AK55" s="293"/>
      <c r="AL55" s="293"/>
      <c r="AM55" s="293"/>
      <c r="AN55" s="292">
        <f t="shared" si="0"/>
        <v>0</v>
      </c>
      <c r="AO55" s="293"/>
      <c r="AP55" s="293"/>
      <c r="AQ55" s="76" t="s">
        <v>78</v>
      </c>
      <c r="AR55" s="73"/>
      <c r="AS55" s="77">
        <f>ROUND(SUM(AS56:AS57),2)</f>
        <v>0</v>
      </c>
      <c r="AT55" s="78">
        <f t="shared" si="1"/>
        <v>0</v>
      </c>
      <c r="AU55" s="79">
        <f>ROUND(SUM(AU56:AU57),5)</f>
        <v>0</v>
      </c>
      <c r="AV55" s="78">
        <f>ROUND(AZ55*L29,2)</f>
        <v>0</v>
      </c>
      <c r="AW55" s="78">
        <f>ROUND(BA55*L30,2)</f>
        <v>0</v>
      </c>
      <c r="AX55" s="78">
        <f>ROUND(BB55*L29,2)</f>
        <v>0</v>
      </c>
      <c r="AY55" s="78">
        <f>ROUND(BC55*L30,2)</f>
        <v>0</v>
      </c>
      <c r="AZ55" s="78">
        <f>ROUND(SUM(AZ56:AZ57),2)</f>
        <v>0</v>
      </c>
      <c r="BA55" s="78">
        <f>ROUND(SUM(BA56:BA57),2)</f>
        <v>0</v>
      </c>
      <c r="BB55" s="78">
        <f>ROUND(SUM(BB56:BB57),2)</f>
        <v>0</v>
      </c>
      <c r="BC55" s="78">
        <f>ROUND(SUM(BC56:BC57),2)</f>
        <v>0</v>
      </c>
      <c r="BD55" s="80">
        <f>ROUND(SUM(BD56:BD57),2)</f>
        <v>0</v>
      </c>
      <c r="BS55" s="81" t="s">
        <v>71</v>
      </c>
      <c r="BT55" s="81" t="s">
        <v>79</v>
      </c>
      <c r="BU55" s="81" t="s">
        <v>73</v>
      </c>
      <c r="BV55" s="81" t="s">
        <v>74</v>
      </c>
      <c r="BW55" s="81" t="s">
        <v>80</v>
      </c>
      <c r="BX55" s="81" t="s">
        <v>5</v>
      </c>
      <c r="CL55" s="81" t="s">
        <v>20</v>
      </c>
      <c r="CM55" s="81" t="s">
        <v>81</v>
      </c>
    </row>
    <row r="56" spans="1:91" s="4" customFormat="1" ht="16.5" customHeight="1" x14ac:dyDescent="0.2">
      <c r="A56" s="82" t="s">
        <v>82</v>
      </c>
      <c r="B56" s="45"/>
      <c r="C56" s="10"/>
      <c r="D56" s="10"/>
      <c r="E56" s="291" t="s">
        <v>83</v>
      </c>
      <c r="F56" s="291"/>
      <c r="G56" s="291"/>
      <c r="H56" s="291"/>
      <c r="I56" s="291"/>
      <c r="J56" s="10"/>
      <c r="K56" s="291" t="s">
        <v>84</v>
      </c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89">
        <f>'Západní pavilon - stavební část'!J32</f>
        <v>0</v>
      </c>
      <c r="AH56" s="290"/>
      <c r="AI56" s="290"/>
      <c r="AJ56" s="290"/>
      <c r="AK56" s="290"/>
      <c r="AL56" s="290"/>
      <c r="AM56" s="290"/>
      <c r="AN56" s="289">
        <f t="shared" si="0"/>
        <v>0</v>
      </c>
      <c r="AO56" s="290"/>
      <c r="AP56" s="290"/>
      <c r="AQ56" s="83" t="s">
        <v>85</v>
      </c>
      <c r="AR56" s="45"/>
      <c r="AS56" s="84">
        <v>0</v>
      </c>
      <c r="AT56" s="85">
        <f t="shared" si="1"/>
        <v>0</v>
      </c>
      <c r="AU56" s="86">
        <f>'Západní pavilon - stavební část'!P93</f>
        <v>0</v>
      </c>
      <c r="AV56" s="85">
        <f>'Západní pavilon - stavební část'!J35</f>
        <v>0</v>
      </c>
      <c r="AW56" s="85">
        <f>'Západní pavilon - stavební část'!J36</f>
        <v>0</v>
      </c>
      <c r="AX56" s="85">
        <f>'Západní pavilon - stavební část'!J37</f>
        <v>0</v>
      </c>
      <c r="AY56" s="85">
        <f>'Západní pavilon - stavební část'!J38</f>
        <v>0</v>
      </c>
      <c r="AZ56" s="85">
        <f>'Západní pavilon - stavební část'!F35</f>
        <v>0</v>
      </c>
      <c r="BA56" s="85">
        <f>'Západní pavilon - stavební část'!F36</f>
        <v>0</v>
      </c>
      <c r="BB56" s="85">
        <f>'Západní pavilon - stavební část'!F37</f>
        <v>0</v>
      </c>
      <c r="BC56" s="85">
        <f>'Západní pavilon - stavební část'!F38</f>
        <v>0</v>
      </c>
      <c r="BD56" s="87">
        <f>'Západní pavilon - stavební část'!F39</f>
        <v>0</v>
      </c>
      <c r="BT56" s="24" t="s">
        <v>81</v>
      </c>
      <c r="BV56" s="24" t="s">
        <v>74</v>
      </c>
      <c r="BW56" s="24" t="s">
        <v>86</v>
      </c>
      <c r="BX56" s="24" t="s">
        <v>80</v>
      </c>
      <c r="CL56" s="24" t="s">
        <v>20</v>
      </c>
    </row>
    <row r="57" spans="1:91" s="4" customFormat="1" ht="16.5" customHeight="1" x14ac:dyDescent="0.2">
      <c r="A57" s="82" t="s">
        <v>82</v>
      </c>
      <c r="B57" s="45"/>
      <c r="C57" s="10"/>
      <c r="D57" s="10"/>
      <c r="E57" s="291" t="s">
        <v>87</v>
      </c>
      <c r="F57" s="291"/>
      <c r="G57" s="291"/>
      <c r="H57" s="291"/>
      <c r="I57" s="291"/>
      <c r="J57" s="10"/>
      <c r="K57" s="291" t="s">
        <v>88</v>
      </c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89">
        <f>'VON - Západní pavilon'!J32</f>
        <v>0</v>
      </c>
      <c r="AH57" s="290"/>
      <c r="AI57" s="290"/>
      <c r="AJ57" s="290"/>
      <c r="AK57" s="290"/>
      <c r="AL57" s="290"/>
      <c r="AM57" s="290"/>
      <c r="AN57" s="289">
        <f t="shared" si="0"/>
        <v>0</v>
      </c>
      <c r="AO57" s="290"/>
      <c r="AP57" s="290"/>
      <c r="AQ57" s="83" t="s">
        <v>85</v>
      </c>
      <c r="AR57" s="45"/>
      <c r="AS57" s="84">
        <v>0</v>
      </c>
      <c r="AT57" s="85">
        <f t="shared" si="1"/>
        <v>0</v>
      </c>
      <c r="AU57" s="86">
        <f>'VON - Západní pavilon'!P90</f>
        <v>0</v>
      </c>
      <c r="AV57" s="85">
        <f>'VON - Západní pavilon'!J35</f>
        <v>0</v>
      </c>
      <c r="AW57" s="85">
        <f>'VON - Západní pavilon'!J36</f>
        <v>0</v>
      </c>
      <c r="AX57" s="85">
        <f>'VON - Západní pavilon'!J37</f>
        <v>0</v>
      </c>
      <c r="AY57" s="85">
        <f>'VON - Západní pavilon'!J38</f>
        <v>0</v>
      </c>
      <c r="AZ57" s="85">
        <f>'VON - Západní pavilon'!F35</f>
        <v>0</v>
      </c>
      <c r="BA57" s="85">
        <f>'VON - Západní pavilon'!F36</f>
        <v>0</v>
      </c>
      <c r="BB57" s="85">
        <f>'VON - Západní pavilon'!F37</f>
        <v>0</v>
      </c>
      <c r="BC57" s="85">
        <f>'VON - Západní pavilon'!F38</f>
        <v>0</v>
      </c>
      <c r="BD57" s="87">
        <f>'VON - Západní pavilon'!F39</f>
        <v>0</v>
      </c>
      <c r="BT57" s="24" t="s">
        <v>81</v>
      </c>
      <c r="BV57" s="24" t="s">
        <v>74</v>
      </c>
      <c r="BW57" s="24" t="s">
        <v>89</v>
      </c>
      <c r="BX57" s="24" t="s">
        <v>80</v>
      </c>
      <c r="CL57" s="24" t="s">
        <v>20</v>
      </c>
    </row>
    <row r="58" spans="1:91" s="7" customFormat="1" ht="16.5" customHeight="1" x14ac:dyDescent="0.2">
      <c r="B58" s="73"/>
      <c r="C58" s="74"/>
      <c r="D58" s="295" t="s">
        <v>90</v>
      </c>
      <c r="E58" s="295"/>
      <c r="F58" s="295"/>
      <c r="G58" s="295"/>
      <c r="H58" s="295"/>
      <c r="I58" s="75"/>
      <c r="J58" s="295" t="s">
        <v>91</v>
      </c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4">
        <f>ROUND(SUM(AG59:AG60),2)</f>
        <v>0</v>
      </c>
      <c r="AH58" s="293"/>
      <c r="AI58" s="293"/>
      <c r="AJ58" s="293"/>
      <c r="AK58" s="293"/>
      <c r="AL58" s="293"/>
      <c r="AM58" s="293"/>
      <c r="AN58" s="292">
        <f t="shared" si="0"/>
        <v>0</v>
      </c>
      <c r="AO58" s="293"/>
      <c r="AP58" s="293"/>
      <c r="AQ58" s="76" t="s">
        <v>78</v>
      </c>
      <c r="AR58" s="73"/>
      <c r="AS58" s="77">
        <f>ROUND(SUM(AS59:AS60),2)</f>
        <v>0</v>
      </c>
      <c r="AT58" s="78">
        <f t="shared" si="1"/>
        <v>0</v>
      </c>
      <c r="AU58" s="79">
        <f>ROUND(SUM(AU59:AU60),5)</f>
        <v>0</v>
      </c>
      <c r="AV58" s="78">
        <f>ROUND(AZ58*L29,2)</f>
        <v>0</v>
      </c>
      <c r="AW58" s="78">
        <f>ROUND(BA58*L30,2)</f>
        <v>0</v>
      </c>
      <c r="AX58" s="78">
        <f>ROUND(BB58*L29,2)</f>
        <v>0</v>
      </c>
      <c r="AY58" s="78">
        <f>ROUND(BC58*L30,2)</f>
        <v>0</v>
      </c>
      <c r="AZ58" s="78">
        <f>ROUND(SUM(AZ59:AZ60),2)</f>
        <v>0</v>
      </c>
      <c r="BA58" s="78">
        <f>ROUND(SUM(BA59:BA60),2)</f>
        <v>0</v>
      </c>
      <c r="BB58" s="78">
        <f>ROUND(SUM(BB59:BB60),2)</f>
        <v>0</v>
      </c>
      <c r="BC58" s="78">
        <f>ROUND(SUM(BC59:BC60),2)</f>
        <v>0</v>
      </c>
      <c r="BD58" s="80">
        <f>ROUND(SUM(BD59:BD60),2)</f>
        <v>0</v>
      </c>
      <c r="BS58" s="81" t="s">
        <v>71</v>
      </c>
      <c r="BT58" s="81" t="s">
        <v>79</v>
      </c>
      <c r="BU58" s="81" t="s">
        <v>73</v>
      </c>
      <c r="BV58" s="81" t="s">
        <v>74</v>
      </c>
      <c r="BW58" s="81" t="s">
        <v>92</v>
      </c>
      <c r="BX58" s="81" t="s">
        <v>5</v>
      </c>
      <c r="CL58" s="81" t="s">
        <v>20</v>
      </c>
      <c r="CM58" s="81" t="s">
        <v>81</v>
      </c>
    </row>
    <row r="59" spans="1:91" s="4" customFormat="1" ht="16.5" customHeight="1" x14ac:dyDescent="0.2">
      <c r="A59" s="82" t="s">
        <v>82</v>
      </c>
      <c r="B59" s="45"/>
      <c r="C59" s="10"/>
      <c r="D59" s="10"/>
      <c r="E59" s="291" t="s">
        <v>83</v>
      </c>
      <c r="F59" s="291"/>
      <c r="G59" s="291"/>
      <c r="H59" s="291"/>
      <c r="I59" s="291"/>
      <c r="J59" s="10"/>
      <c r="K59" s="291" t="s">
        <v>84</v>
      </c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89">
        <f>'Severní pavilon - stavební část'!J32</f>
        <v>0</v>
      </c>
      <c r="AH59" s="290"/>
      <c r="AI59" s="290"/>
      <c r="AJ59" s="290"/>
      <c r="AK59" s="290"/>
      <c r="AL59" s="290"/>
      <c r="AM59" s="290"/>
      <c r="AN59" s="289">
        <f t="shared" si="0"/>
        <v>0</v>
      </c>
      <c r="AO59" s="290"/>
      <c r="AP59" s="290"/>
      <c r="AQ59" s="83" t="s">
        <v>85</v>
      </c>
      <c r="AR59" s="45"/>
      <c r="AS59" s="84">
        <v>0</v>
      </c>
      <c r="AT59" s="85">
        <f t="shared" si="1"/>
        <v>0</v>
      </c>
      <c r="AU59" s="86">
        <f>'Severní pavilon - stavební část'!P93</f>
        <v>0</v>
      </c>
      <c r="AV59" s="85">
        <f>'Severní pavilon - stavební část'!J35</f>
        <v>0</v>
      </c>
      <c r="AW59" s="85">
        <f>'Severní pavilon - stavební část'!J36</f>
        <v>0</v>
      </c>
      <c r="AX59" s="85">
        <f>'Severní pavilon - stavební část'!J37</f>
        <v>0</v>
      </c>
      <c r="AY59" s="85">
        <f>'Severní pavilon - stavební část'!J38</f>
        <v>0</v>
      </c>
      <c r="AZ59" s="85">
        <f>'Severní pavilon - stavební část'!F35</f>
        <v>0</v>
      </c>
      <c r="BA59" s="85">
        <f>'Severní pavilon - stavební část'!F36</f>
        <v>0</v>
      </c>
      <c r="BB59" s="85">
        <f>'Severní pavilon - stavební část'!F37</f>
        <v>0</v>
      </c>
      <c r="BC59" s="85">
        <f>'Severní pavilon - stavební část'!F38</f>
        <v>0</v>
      </c>
      <c r="BD59" s="87">
        <f>'Severní pavilon - stavební část'!F39</f>
        <v>0</v>
      </c>
      <c r="BT59" s="24" t="s">
        <v>81</v>
      </c>
      <c r="BV59" s="24" t="s">
        <v>74</v>
      </c>
      <c r="BW59" s="24" t="s">
        <v>93</v>
      </c>
      <c r="BX59" s="24" t="s">
        <v>92</v>
      </c>
      <c r="CL59" s="24" t="s">
        <v>20</v>
      </c>
    </row>
    <row r="60" spans="1:91" s="4" customFormat="1" ht="16.5" customHeight="1" x14ac:dyDescent="0.2">
      <c r="A60" s="82" t="s">
        <v>82</v>
      </c>
      <c r="B60" s="45"/>
      <c r="C60" s="10"/>
      <c r="D60" s="10"/>
      <c r="E60" s="291" t="s">
        <v>87</v>
      </c>
      <c r="F60" s="291"/>
      <c r="G60" s="291"/>
      <c r="H60" s="291"/>
      <c r="I60" s="291"/>
      <c r="J60" s="10"/>
      <c r="K60" s="291" t="s">
        <v>88</v>
      </c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89">
        <f>'VON - Severní pavilon'!J32</f>
        <v>0</v>
      </c>
      <c r="AH60" s="290"/>
      <c r="AI60" s="290"/>
      <c r="AJ60" s="290"/>
      <c r="AK60" s="290"/>
      <c r="AL60" s="290"/>
      <c r="AM60" s="290"/>
      <c r="AN60" s="289">
        <f t="shared" si="0"/>
        <v>0</v>
      </c>
      <c r="AO60" s="290"/>
      <c r="AP60" s="290"/>
      <c r="AQ60" s="83" t="s">
        <v>85</v>
      </c>
      <c r="AR60" s="45"/>
      <c r="AS60" s="84">
        <v>0</v>
      </c>
      <c r="AT60" s="85">
        <f t="shared" si="1"/>
        <v>0</v>
      </c>
      <c r="AU60" s="86">
        <f>'VON - Severní pavilon'!P90</f>
        <v>0</v>
      </c>
      <c r="AV60" s="85">
        <f>'VON - Severní pavilon'!J35</f>
        <v>0</v>
      </c>
      <c r="AW60" s="85">
        <f>'VON - Severní pavilon'!J36</f>
        <v>0</v>
      </c>
      <c r="AX60" s="85">
        <f>'VON - Severní pavilon'!J37</f>
        <v>0</v>
      </c>
      <c r="AY60" s="85">
        <f>'VON - Severní pavilon'!J38</f>
        <v>0</v>
      </c>
      <c r="AZ60" s="85">
        <f>'VON - Severní pavilon'!F35</f>
        <v>0</v>
      </c>
      <c r="BA60" s="85">
        <f>'VON - Severní pavilon'!F36</f>
        <v>0</v>
      </c>
      <c r="BB60" s="85">
        <f>'VON - Severní pavilon'!F37</f>
        <v>0</v>
      </c>
      <c r="BC60" s="85">
        <f>'VON - Severní pavilon'!F38</f>
        <v>0</v>
      </c>
      <c r="BD60" s="87">
        <f>'VON - Severní pavilon'!F39</f>
        <v>0</v>
      </c>
      <c r="BT60" s="24" t="s">
        <v>81</v>
      </c>
      <c r="BV60" s="24" t="s">
        <v>74</v>
      </c>
      <c r="BW60" s="24" t="s">
        <v>94</v>
      </c>
      <c r="BX60" s="24" t="s">
        <v>92</v>
      </c>
      <c r="CL60" s="24" t="s">
        <v>20</v>
      </c>
    </row>
    <row r="61" spans="1:91" s="7" customFormat="1" ht="16.5" customHeight="1" x14ac:dyDescent="0.2">
      <c r="B61" s="73"/>
      <c r="C61" s="74"/>
      <c r="D61" s="295" t="s">
        <v>95</v>
      </c>
      <c r="E61" s="295"/>
      <c r="F61" s="295"/>
      <c r="G61" s="295"/>
      <c r="H61" s="295"/>
      <c r="I61" s="75"/>
      <c r="J61" s="295" t="s">
        <v>77</v>
      </c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4">
        <f>ROUND(SUM(AG62:AG63),2)</f>
        <v>0</v>
      </c>
      <c r="AH61" s="293"/>
      <c r="AI61" s="293"/>
      <c r="AJ61" s="293"/>
      <c r="AK61" s="293"/>
      <c r="AL61" s="293"/>
      <c r="AM61" s="293"/>
      <c r="AN61" s="292">
        <f t="shared" si="0"/>
        <v>0</v>
      </c>
      <c r="AO61" s="293"/>
      <c r="AP61" s="293"/>
      <c r="AQ61" s="76" t="s">
        <v>78</v>
      </c>
      <c r="AR61" s="73"/>
      <c r="AS61" s="77">
        <f>ROUND(SUM(AS62:AS63),2)</f>
        <v>0</v>
      </c>
      <c r="AT61" s="78">
        <f t="shared" si="1"/>
        <v>0</v>
      </c>
      <c r="AU61" s="79">
        <f>ROUND(SUM(AU62:AU63),5)</f>
        <v>0</v>
      </c>
      <c r="AV61" s="78">
        <f>ROUND(AZ61*L29,2)</f>
        <v>0</v>
      </c>
      <c r="AW61" s="78">
        <f>ROUND(BA61*L30,2)</f>
        <v>0</v>
      </c>
      <c r="AX61" s="78">
        <f>ROUND(BB61*L29,2)</f>
        <v>0</v>
      </c>
      <c r="AY61" s="78">
        <f>ROUND(BC61*L30,2)</f>
        <v>0</v>
      </c>
      <c r="AZ61" s="78">
        <f>ROUND(SUM(AZ62:AZ63),2)</f>
        <v>0</v>
      </c>
      <c r="BA61" s="78">
        <f>ROUND(SUM(BA62:BA63),2)</f>
        <v>0</v>
      </c>
      <c r="BB61" s="78">
        <f>ROUND(SUM(BB62:BB63),2)</f>
        <v>0</v>
      </c>
      <c r="BC61" s="78">
        <f>ROUND(SUM(BC62:BC63),2)</f>
        <v>0</v>
      </c>
      <c r="BD61" s="80">
        <f>ROUND(SUM(BD62:BD63),2)</f>
        <v>0</v>
      </c>
      <c r="BS61" s="81" t="s">
        <v>71</v>
      </c>
      <c r="BT61" s="81" t="s">
        <v>79</v>
      </c>
      <c r="BU61" s="81" t="s">
        <v>73</v>
      </c>
      <c r="BV61" s="81" t="s">
        <v>74</v>
      </c>
      <c r="BW61" s="81" t="s">
        <v>96</v>
      </c>
      <c r="BX61" s="81" t="s">
        <v>5</v>
      </c>
      <c r="CL61" s="81" t="s">
        <v>20</v>
      </c>
      <c r="CM61" s="81" t="s">
        <v>81</v>
      </c>
    </row>
    <row r="62" spans="1:91" s="4" customFormat="1" ht="16.5" customHeight="1" x14ac:dyDescent="0.2">
      <c r="A62" s="82" t="s">
        <v>82</v>
      </c>
      <c r="B62" s="45"/>
      <c r="C62" s="10"/>
      <c r="D62" s="10"/>
      <c r="E62" s="291" t="s">
        <v>83</v>
      </c>
      <c r="F62" s="291"/>
      <c r="G62" s="291"/>
      <c r="H62" s="291"/>
      <c r="I62" s="291"/>
      <c r="J62" s="10"/>
      <c r="K62" s="291" t="s">
        <v>84</v>
      </c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89">
        <f>'Východní pavilon - stavební čás'!J32</f>
        <v>0</v>
      </c>
      <c r="AH62" s="290"/>
      <c r="AI62" s="290"/>
      <c r="AJ62" s="290"/>
      <c r="AK62" s="290"/>
      <c r="AL62" s="290"/>
      <c r="AM62" s="290"/>
      <c r="AN62" s="289">
        <f t="shared" si="0"/>
        <v>0</v>
      </c>
      <c r="AO62" s="290"/>
      <c r="AP62" s="290"/>
      <c r="AQ62" s="83" t="s">
        <v>85</v>
      </c>
      <c r="AR62" s="45"/>
      <c r="AS62" s="84">
        <v>0</v>
      </c>
      <c r="AT62" s="85">
        <f t="shared" si="1"/>
        <v>0</v>
      </c>
      <c r="AU62" s="86">
        <f>'Východní pavilon - stavební čás'!P93</f>
        <v>0</v>
      </c>
      <c r="AV62" s="85">
        <f>'Východní pavilon - stavební čás'!J35</f>
        <v>0</v>
      </c>
      <c r="AW62" s="85">
        <f>'Východní pavilon - stavební čás'!J36</f>
        <v>0</v>
      </c>
      <c r="AX62" s="85">
        <f>'Východní pavilon - stavební čás'!J37</f>
        <v>0</v>
      </c>
      <c r="AY62" s="85">
        <f>'Východní pavilon - stavební čás'!J38</f>
        <v>0</v>
      </c>
      <c r="AZ62" s="85">
        <f>'Východní pavilon - stavební čás'!F35</f>
        <v>0</v>
      </c>
      <c r="BA62" s="85">
        <f>'Východní pavilon - stavební čás'!F36</f>
        <v>0</v>
      </c>
      <c r="BB62" s="85">
        <f>'Východní pavilon - stavební čás'!F37</f>
        <v>0</v>
      </c>
      <c r="BC62" s="85">
        <f>'Východní pavilon - stavební čás'!F38</f>
        <v>0</v>
      </c>
      <c r="BD62" s="87">
        <f>'Východní pavilon - stavební čás'!F39</f>
        <v>0</v>
      </c>
      <c r="BT62" s="24" t="s">
        <v>81</v>
      </c>
      <c r="BV62" s="24" t="s">
        <v>74</v>
      </c>
      <c r="BW62" s="24" t="s">
        <v>97</v>
      </c>
      <c r="BX62" s="24" t="s">
        <v>96</v>
      </c>
      <c r="CL62" s="24" t="s">
        <v>20</v>
      </c>
    </row>
    <row r="63" spans="1:91" s="4" customFormat="1" ht="16.5" customHeight="1" x14ac:dyDescent="0.2">
      <c r="A63" s="82" t="s">
        <v>82</v>
      </c>
      <c r="B63" s="45"/>
      <c r="C63" s="10"/>
      <c r="D63" s="10"/>
      <c r="E63" s="291" t="s">
        <v>87</v>
      </c>
      <c r="F63" s="291"/>
      <c r="G63" s="291"/>
      <c r="H63" s="291"/>
      <c r="I63" s="291"/>
      <c r="J63" s="10"/>
      <c r="K63" s="291" t="s">
        <v>88</v>
      </c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89">
        <f>'VON - Východní pavilon'!J32</f>
        <v>0</v>
      </c>
      <c r="AH63" s="290"/>
      <c r="AI63" s="290"/>
      <c r="AJ63" s="290"/>
      <c r="AK63" s="290"/>
      <c r="AL63" s="290"/>
      <c r="AM63" s="290"/>
      <c r="AN63" s="289">
        <f t="shared" si="0"/>
        <v>0</v>
      </c>
      <c r="AO63" s="290"/>
      <c r="AP63" s="290"/>
      <c r="AQ63" s="83" t="s">
        <v>85</v>
      </c>
      <c r="AR63" s="45"/>
      <c r="AS63" s="88">
        <v>0</v>
      </c>
      <c r="AT63" s="89">
        <f t="shared" si="1"/>
        <v>0</v>
      </c>
      <c r="AU63" s="90">
        <f>'VON - Východní pavilon'!P90</f>
        <v>0</v>
      </c>
      <c r="AV63" s="89">
        <f>'VON - Východní pavilon'!J35</f>
        <v>0</v>
      </c>
      <c r="AW63" s="89">
        <f>'VON - Východní pavilon'!J36</f>
        <v>0</v>
      </c>
      <c r="AX63" s="89">
        <f>'VON - Východní pavilon'!J37</f>
        <v>0</v>
      </c>
      <c r="AY63" s="89">
        <f>'VON - Východní pavilon'!J38</f>
        <v>0</v>
      </c>
      <c r="AZ63" s="89">
        <f>'VON - Východní pavilon'!F35</f>
        <v>0</v>
      </c>
      <c r="BA63" s="89">
        <f>'VON - Východní pavilon'!F36</f>
        <v>0</v>
      </c>
      <c r="BB63" s="89">
        <f>'VON - Východní pavilon'!F37</f>
        <v>0</v>
      </c>
      <c r="BC63" s="89">
        <f>'VON - Východní pavilon'!F38</f>
        <v>0</v>
      </c>
      <c r="BD63" s="91">
        <f>'VON - Východní pavilon'!F39</f>
        <v>0</v>
      </c>
      <c r="BT63" s="24" t="s">
        <v>81</v>
      </c>
      <c r="BV63" s="24" t="s">
        <v>74</v>
      </c>
      <c r="BW63" s="24" t="s">
        <v>98</v>
      </c>
      <c r="BX63" s="24" t="s">
        <v>96</v>
      </c>
      <c r="CL63" s="24" t="s">
        <v>20</v>
      </c>
    </row>
    <row r="64" spans="1:91" s="2" customFormat="1" ht="30" customHeight="1" x14ac:dyDescent="0.2">
      <c r="A64" s="31"/>
      <c r="B64" s="32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2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</row>
    <row r="65" spans="1:57" s="2" customFormat="1" ht="6.95" customHeight="1" x14ac:dyDescent="0.2">
      <c r="A65" s="31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32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</row>
  </sheetData>
  <mergeCells count="74"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G54:AM54"/>
    <mergeCell ref="AN54:AP54"/>
    <mergeCell ref="E56:I56"/>
    <mergeCell ref="K56:AF56"/>
    <mergeCell ref="AG56:AM56"/>
    <mergeCell ref="K57:AF57"/>
    <mergeCell ref="AN57:AP57"/>
    <mergeCell ref="E57:I57"/>
    <mergeCell ref="AG57:AM57"/>
    <mergeCell ref="D58:H58"/>
    <mergeCell ref="J58:AF58"/>
    <mergeCell ref="AN59:AP59"/>
    <mergeCell ref="AG59:AM59"/>
    <mergeCell ref="E59:I59"/>
    <mergeCell ref="K59:AF59"/>
    <mergeCell ref="E60:I60"/>
    <mergeCell ref="K60:AF60"/>
    <mergeCell ref="AN61:AP61"/>
    <mergeCell ref="AG61:AM61"/>
    <mergeCell ref="D61:H61"/>
    <mergeCell ref="J61:AF61"/>
    <mergeCell ref="E62:I62"/>
    <mergeCell ref="K62:AF62"/>
    <mergeCell ref="AN63:AP63"/>
    <mergeCell ref="AG63:AM63"/>
    <mergeCell ref="E63:I63"/>
    <mergeCell ref="K63:AF63"/>
    <mergeCell ref="W30:AE30"/>
    <mergeCell ref="AK30:AO30"/>
    <mergeCell ref="L30:P30"/>
    <mergeCell ref="AK31:AO31"/>
    <mergeCell ref="AN62:AP62"/>
    <mergeCell ref="AG62:AM62"/>
    <mergeCell ref="AN60:AP60"/>
    <mergeCell ref="AG60:AM60"/>
    <mergeCell ref="AG58:AM58"/>
    <mergeCell ref="AN58:AP58"/>
    <mergeCell ref="AN56:AP56"/>
    <mergeCell ref="L45:AO45"/>
    <mergeCell ref="AM47:AN47"/>
    <mergeCell ref="AK26:AO26"/>
    <mergeCell ref="L28:P28"/>
    <mergeCell ref="W28:AE28"/>
    <mergeCell ref="AK28:AO28"/>
    <mergeCell ref="AK29:AO29"/>
    <mergeCell ref="L29:P29"/>
    <mergeCell ref="W29:AE29"/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</mergeCells>
  <hyperlinks>
    <hyperlink ref="A56" location="'01 - stavební část'!C2" display="/" xr:uid="{00000000-0004-0000-0000-000000000000}"/>
    <hyperlink ref="A57" location="'VON - vedlejší a ostatní ...'!C2" display="/" xr:uid="{00000000-0004-0000-0000-000001000000}"/>
    <hyperlink ref="A59" location="'01 - stavební část_01'!C2" display="/" xr:uid="{00000000-0004-0000-0000-000002000000}"/>
    <hyperlink ref="A60" location="'VON - vedlejší a ostatní ..._01'!C2" display="/" xr:uid="{00000000-0004-0000-0000-000003000000}"/>
    <hyperlink ref="A62" location="'01 - stavební část_02'!C2" display="/" xr:uid="{00000000-0004-0000-0000-000004000000}"/>
    <hyperlink ref="A63" location="'VON - vedlejší a ostatní ..._02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7"/>
  <sheetViews>
    <sheetView showGridLines="0" workbookViewId="0">
      <selection activeCell="E9" sqref="E9:H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 x14ac:dyDescent="0.2">
      <c r="L2" s="269" t="s">
        <v>6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6" t="s">
        <v>86</v>
      </c>
      <c r="AZ2" s="92" t="s">
        <v>99</v>
      </c>
      <c r="BA2" s="92" t="s">
        <v>100</v>
      </c>
      <c r="BB2" s="92" t="s">
        <v>101</v>
      </c>
      <c r="BC2" s="92" t="s">
        <v>102</v>
      </c>
      <c r="BD2" s="92" t="s">
        <v>103</v>
      </c>
    </row>
    <row r="3" spans="1:56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  <c r="AZ3" s="92" t="s">
        <v>104</v>
      </c>
      <c r="BA3" s="92" t="s">
        <v>105</v>
      </c>
      <c r="BB3" s="92" t="s">
        <v>106</v>
      </c>
      <c r="BC3" s="92" t="s">
        <v>107</v>
      </c>
      <c r="BD3" s="92" t="s">
        <v>103</v>
      </c>
    </row>
    <row r="4" spans="1:56" s="1" customFormat="1" ht="24.95" customHeight="1" x14ac:dyDescent="0.2">
      <c r="B4" s="19"/>
      <c r="D4" s="20" t="s">
        <v>108</v>
      </c>
      <c r="L4" s="19"/>
      <c r="M4" s="93" t="s">
        <v>11</v>
      </c>
      <c r="AT4" s="16" t="s">
        <v>4</v>
      </c>
      <c r="AZ4" s="92" t="s">
        <v>109</v>
      </c>
      <c r="BA4" s="92" t="s">
        <v>110</v>
      </c>
      <c r="BB4" s="92" t="s">
        <v>101</v>
      </c>
      <c r="BC4" s="92" t="s">
        <v>111</v>
      </c>
      <c r="BD4" s="92" t="s">
        <v>103</v>
      </c>
    </row>
    <row r="5" spans="1:56" s="1" customFormat="1" ht="6.95" customHeight="1" x14ac:dyDescent="0.2">
      <c r="B5" s="19"/>
      <c r="L5" s="19"/>
      <c r="AZ5" s="92" t="s">
        <v>112</v>
      </c>
      <c r="BA5" s="92" t="s">
        <v>113</v>
      </c>
      <c r="BB5" s="92" t="s">
        <v>101</v>
      </c>
      <c r="BC5" s="92" t="s">
        <v>114</v>
      </c>
      <c r="BD5" s="92" t="s">
        <v>103</v>
      </c>
    </row>
    <row r="6" spans="1:56" s="1" customFormat="1" ht="12" customHeight="1" x14ac:dyDescent="0.2">
      <c r="B6" s="19"/>
      <c r="D6" s="26" t="s">
        <v>17</v>
      </c>
      <c r="L6" s="19"/>
      <c r="AZ6" s="92" t="s">
        <v>115</v>
      </c>
      <c r="BA6" s="92" t="s">
        <v>116</v>
      </c>
      <c r="BB6" s="92" t="s">
        <v>101</v>
      </c>
      <c r="BC6" s="92" t="s">
        <v>117</v>
      </c>
      <c r="BD6" s="92" t="s">
        <v>103</v>
      </c>
    </row>
    <row r="7" spans="1:56" s="1" customFormat="1" ht="16.5" customHeight="1" x14ac:dyDescent="0.2">
      <c r="B7" s="19"/>
      <c r="E7" s="312" t="str">
        <f>'Rekapitulace stavby'!K6</f>
        <v>Výměna krytiny MŠ Břilice</v>
      </c>
      <c r="F7" s="313"/>
      <c r="G7" s="313"/>
      <c r="H7" s="313"/>
      <c r="L7" s="19"/>
      <c r="AZ7" s="92" t="s">
        <v>118</v>
      </c>
      <c r="BA7" s="92" t="s">
        <v>119</v>
      </c>
      <c r="BB7" s="92" t="s">
        <v>101</v>
      </c>
      <c r="BC7" s="92" t="s">
        <v>72</v>
      </c>
      <c r="BD7" s="92" t="s">
        <v>103</v>
      </c>
    </row>
    <row r="8" spans="1:56" s="1" customFormat="1" ht="12" customHeight="1" x14ac:dyDescent="0.2">
      <c r="B8" s="19"/>
      <c r="D8" s="26" t="s">
        <v>120</v>
      </c>
      <c r="L8" s="19"/>
      <c r="AZ8" s="92" t="s">
        <v>121</v>
      </c>
      <c r="BA8" s="92" t="s">
        <v>122</v>
      </c>
      <c r="BB8" s="92" t="s">
        <v>101</v>
      </c>
      <c r="BC8" s="92" t="s">
        <v>123</v>
      </c>
      <c r="BD8" s="92" t="s">
        <v>103</v>
      </c>
    </row>
    <row r="9" spans="1:56" s="2" customFormat="1" ht="16.5" customHeight="1" x14ac:dyDescent="0.2">
      <c r="A9" s="31"/>
      <c r="B9" s="32"/>
      <c r="C9" s="31"/>
      <c r="D9" s="31"/>
      <c r="E9" s="312" t="s">
        <v>723</v>
      </c>
      <c r="F9" s="311"/>
      <c r="G9" s="311"/>
      <c r="H9" s="311"/>
      <c r="I9" s="31"/>
      <c r="J9" s="31"/>
      <c r="K9" s="31"/>
      <c r="L9" s="9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2" customHeight="1" x14ac:dyDescent="0.2">
      <c r="A10" s="31"/>
      <c r="B10" s="32"/>
      <c r="C10" s="31"/>
      <c r="D10" s="26" t="s">
        <v>125</v>
      </c>
      <c r="E10" s="31"/>
      <c r="F10" s="31"/>
      <c r="G10" s="31"/>
      <c r="H10" s="31"/>
      <c r="I10" s="31"/>
      <c r="J10" s="31"/>
      <c r="K10" s="31"/>
      <c r="L10" s="9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6.5" customHeight="1" x14ac:dyDescent="0.2">
      <c r="A11" s="31"/>
      <c r="B11" s="32"/>
      <c r="C11" s="31"/>
      <c r="D11" s="31"/>
      <c r="E11" s="302" t="s">
        <v>126</v>
      </c>
      <c r="F11" s="311"/>
      <c r="G11" s="311"/>
      <c r="H11" s="311"/>
      <c r="I11" s="31"/>
      <c r="J11" s="31"/>
      <c r="K11" s="31"/>
      <c r="L11" s="9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x14ac:dyDescent="0.2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9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2" customHeight="1" x14ac:dyDescent="0.2">
      <c r="A13" s="31"/>
      <c r="B13" s="32"/>
      <c r="C13" s="31"/>
      <c r="D13" s="26" t="s">
        <v>19</v>
      </c>
      <c r="E13" s="31"/>
      <c r="F13" s="24" t="s">
        <v>20</v>
      </c>
      <c r="G13" s="31"/>
      <c r="H13" s="31"/>
      <c r="I13" s="26" t="s">
        <v>21</v>
      </c>
      <c r="J13" s="24" t="s">
        <v>3</v>
      </c>
      <c r="K13" s="31"/>
      <c r="L13" s="9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12" customHeight="1" x14ac:dyDescent="0.2">
      <c r="A14" s="31"/>
      <c r="B14" s="32"/>
      <c r="C14" s="31"/>
      <c r="D14" s="26" t="s">
        <v>22</v>
      </c>
      <c r="E14" s="31"/>
      <c r="F14" s="24" t="s">
        <v>23</v>
      </c>
      <c r="G14" s="31"/>
      <c r="H14" s="31"/>
      <c r="I14" s="26" t="s">
        <v>24</v>
      </c>
      <c r="J14" s="49" t="str">
        <f>'Rekapitulace stavby'!AN8</f>
        <v>19. 5. 2021</v>
      </c>
      <c r="K14" s="31"/>
      <c r="L14" s="9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0.9" customHeight="1" x14ac:dyDescent="0.2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9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12" customHeight="1" x14ac:dyDescent="0.2">
      <c r="A16" s="31"/>
      <c r="B16" s="32"/>
      <c r="C16" s="31"/>
      <c r="D16" s="26" t="s">
        <v>26</v>
      </c>
      <c r="E16" s="31"/>
      <c r="F16" s="31"/>
      <c r="G16" s="31"/>
      <c r="H16" s="31"/>
      <c r="I16" s="26" t="s">
        <v>27</v>
      </c>
      <c r="J16" s="24" t="str">
        <f>IF('Rekapitulace stavby'!AN10="","",'Rekapitulace stavby'!AN10)</f>
        <v/>
      </c>
      <c r="K16" s="31"/>
      <c r="L16" s="9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 x14ac:dyDescent="0.2">
      <c r="A17" s="31"/>
      <c r="B17" s="32"/>
      <c r="C17" s="31"/>
      <c r="D17" s="31"/>
      <c r="E17" s="24" t="str">
        <f>IF('Rekapitulace stavby'!E11="","",'Rekapitulace stavby'!E11)</f>
        <v xml:space="preserve"> </v>
      </c>
      <c r="F17" s="31"/>
      <c r="G17" s="31"/>
      <c r="H17" s="31"/>
      <c r="I17" s="26" t="s">
        <v>29</v>
      </c>
      <c r="J17" s="24" t="str">
        <f>IF('Rekapitulace stavby'!AN11="","",'Rekapitulace stavby'!AN11)</f>
        <v/>
      </c>
      <c r="K17" s="31"/>
      <c r="L17" s="9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customHeight="1" x14ac:dyDescent="0.2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9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 x14ac:dyDescent="0.2">
      <c r="A19" s="31"/>
      <c r="B19" s="32"/>
      <c r="C19" s="31"/>
      <c r="D19" s="26" t="s">
        <v>30</v>
      </c>
      <c r="E19" s="31"/>
      <c r="F19" s="31"/>
      <c r="G19" s="31"/>
      <c r="H19" s="31"/>
      <c r="I19" s="26" t="s">
        <v>27</v>
      </c>
      <c r="J19" s="27" t="str">
        <f>'Rekapitulace stavby'!AN13</f>
        <v>Vyplň údaj</v>
      </c>
      <c r="K19" s="31"/>
      <c r="L19" s="9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 x14ac:dyDescent="0.2">
      <c r="A20" s="31"/>
      <c r="B20" s="32"/>
      <c r="C20" s="31"/>
      <c r="D20" s="31"/>
      <c r="E20" s="314" t="str">
        <f>'Rekapitulace stavby'!E14</f>
        <v>Vyplň údaj</v>
      </c>
      <c r="F20" s="281"/>
      <c r="G20" s="281"/>
      <c r="H20" s="281"/>
      <c r="I20" s="26" t="s">
        <v>29</v>
      </c>
      <c r="J20" s="27" t="str">
        <f>'Rekapitulace stavby'!AN14</f>
        <v>Vyplň údaj</v>
      </c>
      <c r="K20" s="31"/>
      <c r="L20" s="9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customHeight="1" x14ac:dyDescent="0.2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9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 x14ac:dyDescent="0.2">
      <c r="A22" s="31"/>
      <c r="B22" s="32"/>
      <c r="C22" s="31"/>
      <c r="D22" s="26" t="s">
        <v>32</v>
      </c>
      <c r="E22" s="31"/>
      <c r="F22" s="31"/>
      <c r="G22" s="31"/>
      <c r="H22" s="31"/>
      <c r="I22" s="26" t="s">
        <v>27</v>
      </c>
      <c r="J22" s="24" t="s">
        <v>3</v>
      </c>
      <c r="K22" s="31"/>
      <c r="L22" s="9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 x14ac:dyDescent="0.2">
      <c r="A23" s="31"/>
      <c r="B23" s="32"/>
      <c r="C23" s="31"/>
      <c r="D23" s="31"/>
      <c r="E23" s="24" t="s">
        <v>33</v>
      </c>
      <c r="F23" s="31"/>
      <c r="G23" s="31"/>
      <c r="H23" s="31"/>
      <c r="I23" s="26" t="s">
        <v>29</v>
      </c>
      <c r="J23" s="24" t="s">
        <v>3</v>
      </c>
      <c r="K23" s="31"/>
      <c r="L23" s="9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customHeight="1" x14ac:dyDescent="0.2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9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 x14ac:dyDescent="0.2">
      <c r="A25" s="31"/>
      <c r="B25" s="32"/>
      <c r="C25" s="31"/>
      <c r="D25" s="26" t="s">
        <v>35</v>
      </c>
      <c r="E25" s="31"/>
      <c r="F25" s="31"/>
      <c r="G25" s="31"/>
      <c r="H25" s="31"/>
      <c r="I25" s="26" t="s">
        <v>27</v>
      </c>
      <c r="J25" s="24" t="str">
        <f>IF('Rekapitulace stavby'!AN19="","",'Rekapitulace stavby'!AN19)</f>
        <v/>
      </c>
      <c r="K25" s="31"/>
      <c r="L25" s="9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 x14ac:dyDescent="0.2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29</v>
      </c>
      <c r="J26" s="24" t="str">
        <f>IF('Rekapitulace stavby'!AN20="","",'Rekapitulace stavby'!AN20)</f>
        <v/>
      </c>
      <c r="K26" s="31"/>
      <c r="L26" s="9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94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 x14ac:dyDescent="0.2">
      <c r="A28" s="31"/>
      <c r="B28" s="32"/>
      <c r="C28" s="31"/>
      <c r="D28" s="26" t="s">
        <v>36</v>
      </c>
      <c r="E28" s="31"/>
      <c r="F28" s="31"/>
      <c r="G28" s="31"/>
      <c r="H28" s="31"/>
      <c r="I28" s="31"/>
      <c r="J28" s="31"/>
      <c r="K28" s="31"/>
      <c r="L28" s="9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 x14ac:dyDescent="0.2">
      <c r="A29" s="95"/>
      <c r="B29" s="96"/>
      <c r="C29" s="95"/>
      <c r="D29" s="95"/>
      <c r="E29" s="285" t="s">
        <v>3</v>
      </c>
      <c r="F29" s="285"/>
      <c r="G29" s="285"/>
      <c r="H29" s="285"/>
      <c r="I29" s="95"/>
      <c r="J29" s="95"/>
      <c r="K29" s="95"/>
      <c r="L29" s="97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2" customFormat="1" ht="6.95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9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 x14ac:dyDescent="0.2">
      <c r="A31" s="31"/>
      <c r="B31" s="32"/>
      <c r="C31" s="31"/>
      <c r="D31" s="60"/>
      <c r="E31" s="60"/>
      <c r="F31" s="60"/>
      <c r="G31" s="60"/>
      <c r="H31" s="60"/>
      <c r="I31" s="60"/>
      <c r="J31" s="60"/>
      <c r="K31" s="60"/>
      <c r="L31" s="9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 x14ac:dyDescent="0.2">
      <c r="A32" s="31"/>
      <c r="B32" s="32"/>
      <c r="C32" s="31"/>
      <c r="D32" s="98" t="s">
        <v>38</v>
      </c>
      <c r="E32" s="31"/>
      <c r="F32" s="31"/>
      <c r="G32" s="31"/>
      <c r="H32" s="31"/>
      <c r="I32" s="31"/>
      <c r="J32" s="65">
        <f>ROUND(J93, 2)</f>
        <v>0</v>
      </c>
      <c r="K32" s="31"/>
      <c r="L32" s="9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 x14ac:dyDescent="0.2">
      <c r="A33" s="31"/>
      <c r="B33" s="32"/>
      <c r="C33" s="31"/>
      <c r="D33" s="60"/>
      <c r="E33" s="60"/>
      <c r="F33" s="60"/>
      <c r="G33" s="60"/>
      <c r="H33" s="60"/>
      <c r="I33" s="60"/>
      <c r="J33" s="60"/>
      <c r="K33" s="60"/>
      <c r="L33" s="9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 x14ac:dyDescent="0.2">
      <c r="A34" s="31"/>
      <c r="B34" s="32"/>
      <c r="C34" s="31"/>
      <c r="D34" s="31"/>
      <c r="E34" s="31"/>
      <c r="F34" s="35" t="s">
        <v>40</v>
      </c>
      <c r="G34" s="31"/>
      <c r="H34" s="31"/>
      <c r="I34" s="35" t="s">
        <v>39</v>
      </c>
      <c r="J34" s="35" t="s">
        <v>41</v>
      </c>
      <c r="K34" s="31"/>
      <c r="L34" s="9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 x14ac:dyDescent="0.2">
      <c r="A35" s="31"/>
      <c r="B35" s="32"/>
      <c r="C35" s="31"/>
      <c r="D35" s="99" t="s">
        <v>42</v>
      </c>
      <c r="E35" s="26" t="s">
        <v>43</v>
      </c>
      <c r="F35" s="100">
        <f>ROUND((SUM(BE93:BE186)),  2)</f>
        <v>0</v>
      </c>
      <c r="G35" s="31"/>
      <c r="H35" s="31"/>
      <c r="I35" s="101">
        <v>0.21</v>
      </c>
      <c r="J35" s="100">
        <f>ROUND(((SUM(BE93:BE186))*I35),  2)</f>
        <v>0</v>
      </c>
      <c r="K35" s="31"/>
      <c r="L35" s="9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 x14ac:dyDescent="0.2">
      <c r="A36" s="31"/>
      <c r="B36" s="32"/>
      <c r="C36" s="31"/>
      <c r="D36" s="31"/>
      <c r="E36" s="26" t="s">
        <v>44</v>
      </c>
      <c r="F36" s="100">
        <f>ROUND((SUM(BF93:BF186)),  2)</f>
        <v>0</v>
      </c>
      <c r="G36" s="31"/>
      <c r="H36" s="31"/>
      <c r="I36" s="101">
        <v>0.15</v>
      </c>
      <c r="J36" s="100">
        <f>ROUND(((SUM(BF93:BF186))*I36),  2)</f>
        <v>0</v>
      </c>
      <c r="K36" s="31"/>
      <c r="L36" s="9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 x14ac:dyDescent="0.2">
      <c r="A37" s="31"/>
      <c r="B37" s="32"/>
      <c r="C37" s="31"/>
      <c r="D37" s="31"/>
      <c r="E37" s="26" t="s">
        <v>45</v>
      </c>
      <c r="F37" s="100">
        <f>ROUND((SUM(BG93:BG186)),  2)</f>
        <v>0</v>
      </c>
      <c r="G37" s="31"/>
      <c r="H37" s="31"/>
      <c r="I37" s="101">
        <v>0.21</v>
      </c>
      <c r="J37" s="100">
        <f>0</f>
        <v>0</v>
      </c>
      <c r="K37" s="31"/>
      <c r="L37" s="9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 x14ac:dyDescent="0.2">
      <c r="A38" s="31"/>
      <c r="B38" s="32"/>
      <c r="C38" s="31"/>
      <c r="D38" s="31"/>
      <c r="E38" s="26" t="s">
        <v>46</v>
      </c>
      <c r="F38" s="100">
        <f>ROUND((SUM(BH93:BH186)),  2)</f>
        <v>0</v>
      </c>
      <c r="G38" s="31"/>
      <c r="H38" s="31"/>
      <c r="I38" s="101">
        <v>0.15</v>
      </c>
      <c r="J38" s="100">
        <f>0</f>
        <v>0</v>
      </c>
      <c r="K38" s="31"/>
      <c r="L38" s="9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 x14ac:dyDescent="0.2">
      <c r="A39" s="31"/>
      <c r="B39" s="32"/>
      <c r="C39" s="31"/>
      <c r="D39" s="31"/>
      <c r="E39" s="26" t="s">
        <v>47</v>
      </c>
      <c r="F39" s="100">
        <f>ROUND((SUM(BI93:BI186)),  2)</f>
        <v>0</v>
      </c>
      <c r="G39" s="31"/>
      <c r="H39" s="31"/>
      <c r="I39" s="101">
        <v>0</v>
      </c>
      <c r="J39" s="100">
        <f>0</f>
        <v>0</v>
      </c>
      <c r="K39" s="31"/>
      <c r="L39" s="9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9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 x14ac:dyDescent="0.2">
      <c r="A41" s="31"/>
      <c r="B41" s="32"/>
      <c r="C41" s="102"/>
      <c r="D41" s="103" t="s">
        <v>48</v>
      </c>
      <c r="E41" s="54"/>
      <c r="F41" s="54"/>
      <c r="G41" s="104" t="s">
        <v>49</v>
      </c>
      <c r="H41" s="105" t="s">
        <v>50</v>
      </c>
      <c r="I41" s="54"/>
      <c r="J41" s="106">
        <f>SUM(J32:J39)</f>
        <v>0</v>
      </c>
      <c r="K41" s="107"/>
      <c r="L41" s="9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 x14ac:dyDescent="0.2">
      <c r="A42" s="31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9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6" spans="1:31" s="2" customFormat="1" ht="6.95" customHeight="1" x14ac:dyDescent="0.2">
      <c r="A46" s="31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94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s="2" customFormat="1" ht="24.95" customHeight="1" x14ac:dyDescent="0.2">
      <c r="A47" s="31"/>
      <c r="B47" s="32"/>
      <c r="C47" s="20" t="s">
        <v>127</v>
      </c>
      <c r="D47" s="31"/>
      <c r="E47" s="31"/>
      <c r="F47" s="31"/>
      <c r="G47" s="31"/>
      <c r="H47" s="31"/>
      <c r="I47" s="31"/>
      <c r="J47" s="31"/>
      <c r="K47" s="31"/>
      <c r="L47" s="94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s="2" customFormat="1" ht="6.95" customHeight="1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94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47" s="2" customFormat="1" ht="12" customHeight="1" x14ac:dyDescent="0.2">
      <c r="A49" s="31"/>
      <c r="B49" s="32"/>
      <c r="C49" s="26" t="s">
        <v>17</v>
      </c>
      <c r="D49" s="31"/>
      <c r="E49" s="31"/>
      <c r="F49" s="31"/>
      <c r="G49" s="31"/>
      <c r="H49" s="31"/>
      <c r="I49" s="31"/>
      <c r="J49" s="31"/>
      <c r="K49" s="31"/>
      <c r="L49" s="94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47" s="2" customFormat="1" ht="16.5" customHeight="1" x14ac:dyDescent="0.2">
      <c r="A50" s="31"/>
      <c r="B50" s="32"/>
      <c r="C50" s="31"/>
      <c r="D50" s="31"/>
      <c r="E50" s="312" t="str">
        <f>E7</f>
        <v>Výměna krytiny MŠ Břilice</v>
      </c>
      <c r="F50" s="313"/>
      <c r="G50" s="313"/>
      <c r="H50" s="313"/>
      <c r="I50" s="31"/>
      <c r="J50" s="31"/>
      <c r="K50" s="31"/>
      <c r="L50" s="94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47" s="1" customFormat="1" ht="12" customHeight="1" x14ac:dyDescent="0.2">
      <c r="B51" s="19"/>
      <c r="C51" s="26" t="s">
        <v>120</v>
      </c>
      <c r="L51" s="19"/>
    </row>
    <row r="52" spans="1:47" s="2" customFormat="1" ht="16.5" customHeight="1" x14ac:dyDescent="0.2">
      <c r="A52" s="31"/>
      <c r="B52" s="32"/>
      <c r="C52" s="31"/>
      <c r="D52" s="31"/>
      <c r="E52" s="312" t="s">
        <v>124</v>
      </c>
      <c r="F52" s="311"/>
      <c r="G52" s="311"/>
      <c r="H52" s="311"/>
      <c r="I52" s="31"/>
      <c r="J52" s="31"/>
      <c r="K52" s="31"/>
      <c r="L52" s="94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47" s="2" customFormat="1" ht="12" customHeight="1" x14ac:dyDescent="0.2">
      <c r="A53" s="31"/>
      <c r="B53" s="32"/>
      <c r="C53" s="26" t="s">
        <v>125</v>
      </c>
      <c r="D53" s="31"/>
      <c r="E53" s="31"/>
      <c r="F53" s="31"/>
      <c r="G53" s="31"/>
      <c r="H53" s="31"/>
      <c r="I53" s="31"/>
      <c r="J53" s="31"/>
      <c r="K53" s="31"/>
      <c r="L53" s="94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47" s="2" customFormat="1" ht="16.5" customHeight="1" x14ac:dyDescent="0.2">
      <c r="A54" s="31"/>
      <c r="B54" s="32"/>
      <c r="C54" s="31"/>
      <c r="D54" s="31"/>
      <c r="E54" s="302" t="str">
        <f>E11</f>
        <v>01 - stavební část</v>
      </c>
      <c r="F54" s="311"/>
      <c r="G54" s="311"/>
      <c r="H54" s="311"/>
      <c r="I54" s="31"/>
      <c r="J54" s="31"/>
      <c r="K54" s="31"/>
      <c r="L54" s="94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47" s="2" customFormat="1" ht="6.95" customHeight="1" x14ac:dyDescent="0.2">
      <c r="A55" s="31"/>
      <c r="B55" s="32"/>
      <c r="C55" s="31"/>
      <c r="D55" s="31"/>
      <c r="E55" s="31"/>
      <c r="F55" s="31"/>
      <c r="G55" s="31"/>
      <c r="H55" s="31"/>
      <c r="I55" s="31"/>
      <c r="J55" s="31"/>
      <c r="K55" s="31"/>
      <c r="L55" s="94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47" s="2" customFormat="1" ht="12" customHeight="1" x14ac:dyDescent="0.2">
      <c r="A56" s="31"/>
      <c r="B56" s="32"/>
      <c r="C56" s="26" t="s">
        <v>22</v>
      </c>
      <c r="D56" s="31"/>
      <c r="E56" s="31"/>
      <c r="F56" s="24" t="str">
        <f>F14</f>
        <v>Břilice</v>
      </c>
      <c r="G56" s="31"/>
      <c r="H56" s="31"/>
      <c r="I56" s="26" t="s">
        <v>24</v>
      </c>
      <c r="J56" s="49" t="str">
        <f>IF(J14="","",J14)</f>
        <v>19. 5. 2021</v>
      </c>
      <c r="K56" s="31"/>
      <c r="L56" s="94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47" s="2" customFormat="1" ht="6.95" customHeight="1" x14ac:dyDescent="0.2">
      <c r="A57" s="31"/>
      <c r="B57" s="32"/>
      <c r="C57" s="31"/>
      <c r="D57" s="31"/>
      <c r="E57" s="31"/>
      <c r="F57" s="31"/>
      <c r="G57" s="31"/>
      <c r="H57" s="31"/>
      <c r="I57" s="31"/>
      <c r="J57" s="31"/>
      <c r="K57" s="31"/>
      <c r="L57" s="94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47" s="2" customFormat="1" ht="25.7" customHeight="1" x14ac:dyDescent="0.2">
      <c r="A58" s="31"/>
      <c r="B58" s="32"/>
      <c r="C58" s="26" t="s">
        <v>26</v>
      </c>
      <c r="D58" s="31"/>
      <c r="E58" s="31"/>
      <c r="F58" s="24" t="str">
        <f>E17</f>
        <v xml:space="preserve"> </v>
      </c>
      <c r="G58" s="31"/>
      <c r="H58" s="31"/>
      <c r="I58" s="26" t="s">
        <v>32</v>
      </c>
      <c r="J58" s="29" t="str">
        <f>E23</f>
        <v>Ing.Vladimír Knapík, Třeboň</v>
      </c>
      <c r="K58" s="31"/>
      <c r="L58" s="94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47" s="2" customFormat="1" ht="15.2" customHeight="1" x14ac:dyDescent="0.2">
      <c r="A59" s="31"/>
      <c r="B59" s="32"/>
      <c r="C59" s="26" t="s">
        <v>30</v>
      </c>
      <c r="D59" s="31"/>
      <c r="E59" s="31"/>
      <c r="F59" s="24" t="str">
        <f>IF(E20="","",E20)</f>
        <v>Vyplň údaj</v>
      </c>
      <c r="G59" s="31"/>
      <c r="H59" s="31"/>
      <c r="I59" s="26" t="s">
        <v>35</v>
      </c>
      <c r="J59" s="29" t="str">
        <f>E26</f>
        <v xml:space="preserve"> </v>
      </c>
      <c r="K59" s="31"/>
      <c r="L59" s="94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47" s="2" customFormat="1" ht="10.35" customHeight="1" x14ac:dyDescent="0.2">
      <c r="A60" s="31"/>
      <c r="B60" s="32"/>
      <c r="C60" s="31"/>
      <c r="D60" s="31"/>
      <c r="E60" s="31"/>
      <c r="F60" s="31"/>
      <c r="G60" s="31"/>
      <c r="H60" s="31"/>
      <c r="I60" s="31"/>
      <c r="J60" s="31"/>
      <c r="K60" s="31"/>
      <c r="L60" s="94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47" s="2" customFormat="1" ht="29.25" customHeight="1" x14ac:dyDescent="0.2">
      <c r="A61" s="31"/>
      <c r="B61" s="32"/>
      <c r="C61" s="108" t="s">
        <v>128</v>
      </c>
      <c r="D61" s="102"/>
      <c r="E61" s="102"/>
      <c r="F61" s="102"/>
      <c r="G61" s="102"/>
      <c r="H61" s="102"/>
      <c r="I61" s="102"/>
      <c r="J61" s="109" t="s">
        <v>129</v>
      </c>
      <c r="K61" s="102"/>
      <c r="L61" s="9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47" s="2" customFormat="1" ht="10.35" customHeight="1" x14ac:dyDescent="0.2">
      <c r="A62" s="31"/>
      <c r="B62" s="32"/>
      <c r="C62" s="31"/>
      <c r="D62" s="31"/>
      <c r="E62" s="31"/>
      <c r="F62" s="31"/>
      <c r="G62" s="31"/>
      <c r="H62" s="31"/>
      <c r="I62" s="31"/>
      <c r="J62" s="31"/>
      <c r="K62" s="31"/>
      <c r="L62" s="94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47" s="2" customFormat="1" ht="22.9" customHeight="1" x14ac:dyDescent="0.2">
      <c r="A63" s="31"/>
      <c r="B63" s="32"/>
      <c r="C63" s="110" t="s">
        <v>70</v>
      </c>
      <c r="D63" s="31"/>
      <c r="E63" s="31"/>
      <c r="F63" s="31"/>
      <c r="G63" s="31"/>
      <c r="H63" s="31"/>
      <c r="I63" s="31"/>
      <c r="J63" s="65">
        <f>J93</f>
        <v>0</v>
      </c>
      <c r="K63" s="31"/>
      <c r="L63" s="94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U63" s="16" t="s">
        <v>130</v>
      </c>
    </row>
    <row r="64" spans="1:47" s="9" customFormat="1" ht="24.95" customHeight="1" x14ac:dyDescent="0.2">
      <c r="B64" s="111"/>
      <c r="D64" s="112" t="s">
        <v>131</v>
      </c>
      <c r="E64" s="113"/>
      <c r="F64" s="113"/>
      <c r="G64" s="113"/>
      <c r="H64" s="113"/>
      <c r="I64" s="113"/>
      <c r="J64" s="114">
        <f>J94</f>
        <v>0</v>
      </c>
      <c r="L64" s="111"/>
    </row>
    <row r="65" spans="1:31" s="10" customFormat="1" ht="19.899999999999999" customHeight="1" x14ac:dyDescent="0.2">
      <c r="B65" s="115"/>
      <c r="D65" s="116" t="s">
        <v>132</v>
      </c>
      <c r="E65" s="117"/>
      <c r="F65" s="117"/>
      <c r="G65" s="117"/>
      <c r="H65" s="117"/>
      <c r="I65" s="117"/>
      <c r="J65" s="118">
        <f>J95</f>
        <v>0</v>
      </c>
      <c r="L65" s="115"/>
    </row>
    <row r="66" spans="1:31" s="10" customFormat="1" ht="19.899999999999999" customHeight="1" x14ac:dyDescent="0.2">
      <c r="B66" s="115"/>
      <c r="D66" s="116" t="s">
        <v>133</v>
      </c>
      <c r="E66" s="117"/>
      <c r="F66" s="117"/>
      <c r="G66" s="117"/>
      <c r="H66" s="117"/>
      <c r="I66" s="117"/>
      <c r="J66" s="118">
        <f>J100</f>
        <v>0</v>
      </c>
      <c r="L66" s="115"/>
    </row>
    <row r="67" spans="1:31" s="9" customFormat="1" ht="24.95" customHeight="1" x14ac:dyDescent="0.2">
      <c r="B67" s="111"/>
      <c r="D67" s="112" t="s">
        <v>134</v>
      </c>
      <c r="E67" s="113"/>
      <c r="F67" s="113"/>
      <c r="G67" s="113"/>
      <c r="H67" s="113"/>
      <c r="I67" s="113"/>
      <c r="J67" s="114">
        <f>J109</f>
        <v>0</v>
      </c>
      <c r="L67" s="111"/>
    </row>
    <row r="68" spans="1:31" s="10" customFormat="1" ht="19.899999999999999" customHeight="1" x14ac:dyDescent="0.2">
      <c r="B68" s="115"/>
      <c r="D68" s="116" t="s">
        <v>135</v>
      </c>
      <c r="E68" s="117"/>
      <c r="F68" s="117"/>
      <c r="G68" s="117"/>
      <c r="H68" s="117"/>
      <c r="I68" s="117"/>
      <c r="J68" s="118">
        <f>J110</f>
        <v>0</v>
      </c>
      <c r="L68" s="115"/>
    </row>
    <row r="69" spans="1:31" s="10" customFormat="1" ht="19.899999999999999" customHeight="1" x14ac:dyDescent="0.2">
      <c r="B69" s="115"/>
      <c r="D69" s="116" t="s">
        <v>136</v>
      </c>
      <c r="E69" s="117"/>
      <c r="F69" s="117"/>
      <c r="G69" s="117"/>
      <c r="H69" s="117"/>
      <c r="I69" s="117"/>
      <c r="J69" s="118">
        <f>J114</f>
        <v>0</v>
      </c>
      <c r="L69" s="115"/>
    </row>
    <row r="70" spans="1:31" s="10" customFormat="1" ht="19.899999999999999" customHeight="1" x14ac:dyDescent="0.2">
      <c r="B70" s="115"/>
      <c r="D70" s="116" t="s">
        <v>137</v>
      </c>
      <c r="E70" s="117"/>
      <c r="F70" s="117"/>
      <c r="G70" s="117"/>
      <c r="H70" s="117"/>
      <c r="I70" s="117"/>
      <c r="J70" s="118">
        <f>J129</f>
        <v>0</v>
      </c>
      <c r="L70" s="115"/>
    </row>
    <row r="71" spans="1:31" s="10" customFormat="1" ht="19.899999999999999" customHeight="1" x14ac:dyDescent="0.2">
      <c r="B71" s="115"/>
      <c r="D71" s="116" t="s">
        <v>138</v>
      </c>
      <c r="E71" s="117"/>
      <c r="F71" s="117"/>
      <c r="G71" s="117"/>
      <c r="H71" s="117"/>
      <c r="I71" s="117"/>
      <c r="J71" s="118">
        <f>J169</f>
        <v>0</v>
      </c>
      <c r="L71" s="115"/>
    </row>
    <row r="72" spans="1:31" s="2" customFormat="1" ht="21.75" customHeight="1" x14ac:dyDescent="0.2">
      <c r="A72" s="31"/>
      <c r="B72" s="32"/>
      <c r="C72" s="31"/>
      <c r="D72" s="31"/>
      <c r="E72" s="31"/>
      <c r="F72" s="31"/>
      <c r="G72" s="31"/>
      <c r="H72" s="31"/>
      <c r="I72" s="31"/>
      <c r="J72" s="31"/>
      <c r="K72" s="31"/>
      <c r="L72" s="94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1:31" s="2" customFormat="1" ht="6.95" customHeight="1" x14ac:dyDescent="0.2">
      <c r="A73" s="31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94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</row>
    <row r="77" spans="1:31" s="2" customFormat="1" ht="6.95" customHeight="1" x14ac:dyDescent="0.2">
      <c r="A77" s="31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9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s="2" customFormat="1" ht="24.95" customHeight="1" x14ac:dyDescent="0.2">
      <c r="A78" s="31"/>
      <c r="B78" s="32"/>
      <c r="C78" s="20" t="s">
        <v>139</v>
      </c>
      <c r="D78" s="31"/>
      <c r="E78" s="31"/>
      <c r="F78" s="31"/>
      <c r="G78" s="31"/>
      <c r="H78" s="31"/>
      <c r="I78" s="31"/>
      <c r="J78" s="31"/>
      <c r="K78" s="31"/>
      <c r="L78" s="94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1:31" s="2" customFormat="1" ht="6.95" customHeight="1" x14ac:dyDescent="0.2">
      <c r="A79" s="31"/>
      <c r="B79" s="32"/>
      <c r="C79" s="31"/>
      <c r="D79" s="31"/>
      <c r="E79" s="31"/>
      <c r="F79" s="31"/>
      <c r="G79" s="31"/>
      <c r="H79" s="31"/>
      <c r="I79" s="31"/>
      <c r="J79" s="31"/>
      <c r="K79" s="31"/>
      <c r="L79" s="94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</row>
    <row r="80" spans="1:31" s="2" customFormat="1" ht="12" customHeight="1" x14ac:dyDescent="0.2">
      <c r="A80" s="31"/>
      <c r="B80" s="32"/>
      <c r="C80" s="26" t="s">
        <v>17</v>
      </c>
      <c r="D80" s="31"/>
      <c r="E80" s="31"/>
      <c r="F80" s="31"/>
      <c r="G80" s="31"/>
      <c r="H80" s="31"/>
      <c r="I80" s="31"/>
      <c r="J80" s="31"/>
      <c r="K80" s="31"/>
      <c r="L80" s="94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:65" s="2" customFormat="1" ht="16.5" customHeight="1" x14ac:dyDescent="0.2">
      <c r="A81" s="31"/>
      <c r="B81" s="32"/>
      <c r="C81" s="31"/>
      <c r="D81" s="31"/>
      <c r="E81" s="312" t="str">
        <f>E7</f>
        <v>Výměna krytiny MŠ Břilice</v>
      </c>
      <c r="F81" s="313"/>
      <c r="G81" s="313"/>
      <c r="H81" s="313"/>
      <c r="I81" s="31"/>
      <c r="J81" s="31"/>
      <c r="K81" s="31"/>
      <c r="L81" s="9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65" s="1" customFormat="1" ht="12" customHeight="1" x14ac:dyDescent="0.2">
      <c r="B82" s="19"/>
      <c r="C82" s="26" t="s">
        <v>120</v>
      </c>
      <c r="L82" s="19"/>
    </row>
    <row r="83" spans="1:65" s="2" customFormat="1" ht="16.5" customHeight="1" x14ac:dyDescent="0.2">
      <c r="A83" s="31"/>
      <c r="B83" s="32"/>
      <c r="C83" s="31"/>
      <c r="D83" s="31"/>
      <c r="E83" s="312" t="s">
        <v>124</v>
      </c>
      <c r="F83" s="311"/>
      <c r="G83" s="311"/>
      <c r="H83" s="311"/>
      <c r="I83" s="31"/>
      <c r="J83" s="31"/>
      <c r="K83" s="31"/>
      <c r="L83" s="9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65" s="2" customFormat="1" ht="12" customHeight="1" x14ac:dyDescent="0.2">
      <c r="A84" s="31"/>
      <c r="B84" s="32"/>
      <c r="C84" s="26" t="s">
        <v>125</v>
      </c>
      <c r="D84" s="31"/>
      <c r="E84" s="31"/>
      <c r="F84" s="31"/>
      <c r="G84" s="31"/>
      <c r="H84" s="31"/>
      <c r="I84" s="31"/>
      <c r="J84" s="31"/>
      <c r="K84" s="31"/>
      <c r="L84" s="9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65" s="2" customFormat="1" ht="16.5" customHeight="1" x14ac:dyDescent="0.2">
      <c r="A85" s="31"/>
      <c r="B85" s="32"/>
      <c r="C85" s="31"/>
      <c r="D85" s="31"/>
      <c r="E85" s="302" t="str">
        <f>E11</f>
        <v>01 - stavební část</v>
      </c>
      <c r="F85" s="311"/>
      <c r="G85" s="311"/>
      <c r="H85" s="311"/>
      <c r="I85" s="31"/>
      <c r="J85" s="31"/>
      <c r="K85" s="31"/>
      <c r="L85" s="9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65" s="2" customFormat="1" ht="6.95" customHeight="1" x14ac:dyDescent="0.2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9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65" s="2" customFormat="1" ht="12" customHeight="1" x14ac:dyDescent="0.2">
      <c r="A87" s="31"/>
      <c r="B87" s="32"/>
      <c r="C87" s="26" t="s">
        <v>22</v>
      </c>
      <c r="D87" s="31"/>
      <c r="E87" s="31"/>
      <c r="F87" s="24" t="str">
        <f>F14</f>
        <v>Břilice</v>
      </c>
      <c r="G87" s="31"/>
      <c r="H87" s="31"/>
      <c r="I87" s="26" t="s">
        <v>24</v>
      </c>
      <c r="J87" s="49" t="str">
        <f>IF(J14="","",J14)</f>
        <v>19. 5. 2021</v>
      </c>
      <c r="K87" s="31"/>
      <c r="L87" s="9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65" s="2" customFormat="1" ht="6.95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9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65" s="2" customFormat="1" ht="25.7" customHeight="1" x14ac:dyDescent="0.2">
      <c r="A89" s="31"/>
      <c r="B89" s="32"/>
      <c r="C89" s="26" t="s">
        <v>26</v>
      </c>
      <c r="D89" s="31"/>
      <c r="E89" s="31"/>
      <c r="F89" s="24" t="str">
        <f>E17</f>
        <v xml:space="preserve"> </v>
      </c>
      <c r="G89" s="31"/>
      <c r="H89" s="31"/>
      <c r="I89" s="26" t="s">
        <v>32</v>
      </c>
      <c r="J89" s="29" t="str">
        <f>E23</f>
        <v>Ing.Vladimír Knapík, Třeboň</v>
      </c>
      <c r="K89" s="31"/>
      <c r="L89" s="9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65" s="2" customFormat="1" ht="15.2" customHeight="1" x14ac:dyDescent="0.2">
      <c r="A90" s="31"/>
      <c r="B90" s="32"/>
      <c r="C90" s="26" t="s">
        <v>30</v>
      </c>
      <c r="D90" s="31"/>
      <c r="E90" s="31"/>
      <c r="F90" s="24" t="str">
        <f>IF(E20="","",E20)</f>
        <v>Vyplň údaj</v>
      </c>
      <c r="G90" s="31"/>
      <c r="H90" s="31"/>
      <c r="I90" s="26" t="s">
        <v>35</v>
      </c>
      <c r="J90" s="29" t="str">
        <f>E26</f>
        <v xml:space="preserve"> </v>
      </c>
      <c r="K90" s="31"/>
      <c r="L90" s="9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65" s="2" customFormat="1" ht="10.35" customHeight="1" x14ac:dyDescent="0.2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9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65" s="11" customFormat="1" ht="29.25" customHeight="1" x14ac:dyDescent="0.2">
      <c r="A92" s="119"/>
      <c r="B92" s="120"/>
      <c r="C92" s="121" t="s">
        <v>140</v>
      </c>
      <c r="D92" s="122" t="s">
        <v>57</v>
      </c>
      <c r="E92" s="122" t="s">
        <v>53</v>
      </c>
      <c r="F92" s="122" t="s">
        <v>54</v>
      </c>
      <c r="G92" s="122" t="s">
        <v>141</v>
      </c>
      <c r="H92" s="122" t="s">
        <v>142</v>
      </c>
      <c r="I92" s="122" t="s">
        <v>143</v>
      </c>
      <c r="J92" s="122" t="s">
        <v>129</v>
      </c>
      <c r="K92" s="123" t="s">
        <v>144</v>
      </c>
      <c r="L92" s="124"/>
      <c r="M92" s="56" t="s">
        <v>3</v>
      </c>
      <c r="N92" s="57" t="s">
        <v>42</v>
      </c>
      <c r="O92" s="57" t="s">
        <v>145</v>
      </c>
      <c r="P92" s="57" t="s">
        <v>146</v>
      </c>
      <c r="Q92" s="57" t="s">
        <v>147</v>
      </c>
      <c r="R92" s="57" t="s">
        <v>148</v>
      </c>
      <c r="S92" s="57" t="s">
        <v>149</v>
      </c>
      <c r="T92" s="58" t="s">
        <v>150</v>
      </c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</row>
    <row r="93" spans="1:65" s="2" customFormat="1" ht="22.9" customHeight="1" x14ac:dyDescent="0.25">
      <c r="A93" s="31"/>
      <c r="B93" s="32"/>
      <c r="C93" s="63" t="s">
        <v>151</v>
      </c>
      <c r="D93" s="31"/>
      <c r="E93" s="31"/>
      <c r="F93" s="31"/>
      <c r="G93" s="31"/>
      <c r="H93" s="31"/>
      <c r="I93" s="31"/>
      <c r="J93" s="125">
        <f>BK93</f>
        <v>0</v>
      </c>
      <c r="K93" s="31"/>
      <c r="L93" s="32"/>
      <c r="M93" s="59"/>
      <c r="N93" s="50"/>
      <c r="O93" s="60"/>
      <c r="P93" s="126">
        <f>P94+P109</f>
        <v>0</v>
      </c>
      <c r="Q93" s="60"/>
      <c r="R93" s="126">
        <f>R94+R109</f>
        <v>4.2987473700000001</v>
      </c>
      <c r="S93" s="60"/>
      <c r="T93" s="127">
        <f>T94+T109</f>
        <v>5.3650218699999996</v>
      </c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T93" s="16" t="s">
        <v>71</v>
      </c>
      <c r="AU93" s="16" t="s">
        <v>130</v>
      </c>
      <c r="BK93" s="128">
        <f>BK94+BK109</f>
        <v>0</v>
      </c>
    </row>
    <row r="94" spans="1:65" s="12" customFormat="1" ht="25.9" customHeight="1" x14ac:dyDescent="0.2">
      <c r="B94" s="129"/>
      <c r="D94" s="130" t="s">
        <v>71</v>
      </c>
      <c r="E94" s="131" t="s">
        <v>152</v>
      </c>
      <c r="F94" s="131" t="s">
        <v>153</v>
      </c>
      <c r="I94" s="132"/>
      <c r="J94" s="133">
        <f>BK94</f>
        <v>0</v>
      </c>
      <c r="L94" s="129"/>
      <c r="M94" s="134"/>
      <c r="N94" s="135"/>
      <c r="O94" s="135"/>
      <c r="P94" s="136">
        <f>P95+P100</f>
        <v>0</v>
      </c>
      <c r="Q94" s="135"/>
      <c r="R94" s="136">
        <f>R95+R100</f>
        <v>6.0376500000000007E-2</v>
      </c>
      <c r="S94" s="135"/>
      <c r="T94" s="137">
        <f>T95+T100</f>
        <v>0</v>
      </c>
      <c r="AR94" s="130" t="s">
        <v>79</v>
      </c>
      <c r="AT94" s="138" t="s">
        <v>71</v>
      </c>
      <c r="AU94" s="138" t="s">
        <v>72</v>
      </c>
      <c r="AY94" s="130" t="s">
        <v>154</v>
      </c>
      <c r="BK94" s="139">
        <f>BK95+BK100</f>
        <v>0</v>
      </c>
    </row>
    <row r="95" spans="1:65" s="12" customFormat="1" ht="22.9" customHeight="1" x14ac:dyDescent="0.2">
      <c r="B95" s="129"/>
      <c r="D95" s="130" t="s">
        <v>71</v>
      </c>
      <c r="E95" s="140" t="s">
        <v>155</v>
      </c>
      <c r="F95" s="140" t="s">
        <v>156</v>
      </c>
      <c r="I95" s="132"/>
      <c r="J95" s="141">
        <f>BK95</f>
        <v>0</v>
      </c>
      <c r="L95" s="129"/>
      <c r="M95" s="134"/>
      <c r="N95" s="135"/>
      <c r="O95" s="135"/>
      <c r="P95" s="136">
        <f>SUM(P96:P99)</f>
        <v>0</v>
      </c>
      <c r="Q95" s="135"/>
      <c r="R95" s="136">
        <f>SUM(R96:R99)</f>
        <v>2.8276500000000003E-2</v>
      </c>
      <c r="S95" s="135"/>
      <c r="T95" s="137">
        <f>SUM(T96:T99)</f>
        <v>0</v>
      </c>
      <c r="AR95" s="130" t="s">
        <v>79</v>
      </c>
      <c r="AT95" s="138" t="s">
        <v>71</v>
      </c>
      <c r="AU95" s="138" t="s">
        <v>79</v>
      </c>
      <c r="AY95" s="130" t="s">
        <v>154</v>
      </c>
      <c r="BK95" s="139">
        <f>SUM(BK96:BK99)</f>
        <v>0</v>
      </c>
    </row>
    <row r="96" spans="1:65" s="2" customFormat="1" ht="36" x14ac:dyDescent="0.2">
      <c r="A96" s="31"/>
      <c r="B96" s="142"/>
      <c r="C96" s="143" t="s">
        <v>79</v>
      </c>
      <c r="D96" s="143" t="s">
        <v>157</v>
      </c>
      <c r="E96" s="144" t="s">
        <v>158</v>
      </c>
      <c r="F96" s="145" t="s">
        <v>159</v>
      </c>
      <c r="G96" s="146" t="s">
        <v>106</v>
      </c>
      <c r="H96" s="147">
        <v>63.45</v>
      </c>
      <c r="I96" s="148"/>
      <c r="J96" s="149">
        <f>ROUND(I96*H96,2)</f>
        <v>0</v>
      </c>
      <c r="K96" s="145" t="s">
        <v>160</v>
      </c>
      <c r="L96" s="32"/>
      <c r="M96" s="150" t="s">
        <v>3</v>
      </c>
      <c r="N96" s="151" t="s">
        <v>43</v>
      </c>
      <c r="O96" s="52"/>
      <c r="P96" s="152">
        <f>O96*H96</f>
        <v>0</v>
      </c>
      <c r="Q96" s="152">
        <v>2.1000000000000001E-4</v>
      </c>
      <c r="R96" s="152">
        <f>Q96*H96</f>
        <v>1.3324500000000001E-2</v>
      </c>
      <c r="S96" s="152">
        <v>0</v>
      </c>
      <c r="T96" s="153">
        <f>S96*H96</f>
        <v>0</v>
      </c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R96" s="154" t="s">
        <v>161</v>
      </c>
      <c r="AT96" s="154" t="s">
        <v>157</v>
      </c>
      <c r="AU96" s="154" t="s">
        <v>81</v>
      </c>
      <c r="AY96" s="16" t="s">
        <v>154</v>
      </c>
      <c r="BE96" s="155">
        <f>IF(N96="základní",J96,0)</f>
        <v>0</v>
      </c>
      <c r="BF96" s="155">
        <f>IF(N96="snížená",J96,0)</f>
        <v>0</v>
      </c>
      <c r="BG96" s="155">
        <f>IF(N96="zákl. přenesená",J96,0)</f>
        <v>0</v>
      </c>
      <c r="BH96" s="155">
        <f>IF(N96="sníž. přenesená",J96,0)</f>
        <v>0</v>
      </c>
      <c r="BI96" s="155">
        <f>IF(N96="nulová",J96,0)</f>
        <v>0</v>
      </c>
      <c r="BJ96" s="16" t="s">
        <v>79</v>
      </c>
      <c r="BK96" s="155">
        <f>ROUND(I96*H96,2)</f>
        <v>0</v>
      </c>
      <c r="BL96" s="16" t="s">
        <v>161</v>
      </c>
      <c r="BM96" s="154" t="s">
        <v>162</v>
      </c>
    </row>
    <row r="97" spans="1:65" s="13" customFormat="1" x14ac:dyDescent="0.2">
      <c r="B97" s="156"/>
      <c r="D97" s="157" t="s">
        <v>163</v>
      </c>
      <c r="E97" s="158" t="s">
        <v>3</v>
      </c>
      <c r="F97" s="159" t="s">
        <v>164</v>
      </c>
      <c r="H97" s="160">
        <v>63.45</v>
      </c>
      <c r="I97" s="161"/>
      <c r="L97" s="156"/>
      <c r="M97" s="162"/>
      <c r="N97" s="163"/>
      <c r="O97" s="163"/>
      <c r="P97" s="163"/>
      <c r="Q97" s="163"/>
      <c r="R97" s="163"/>
      <c r="S97" s="163"/>
      <c r="T97" s="164"/>
      <c r="AT97" s="158" t="s">
        <v>163</v>
      </c>
      <c r="AU97" s="158" t="s">
        <v>81</v>
      </c>
      <c r="AV97" s="13" t="s">
        <v>81</v>
      </c>
      <c r="AW97" s="13" t="s">
        <v>34</v>
      </c>
      <c r="AX97" s="13" t="s">
        <v>79</v>
      </c>
      <c r="AY97" s="158" t="s">
        <v>154</v>
      </c>
    </row>
    <row r="98" spans="1:65" s="2" customFormat="1" ht="16.5" customHeight="1" x14ac:dyDescent="0.2">
      <c r="A98" s="31"/>
      <c r="B98" s="142"/>
      <c r="C98" s="143" t="s">
        <v>81</v>
      </c>
      <c r="D98" s="143" t="s">
        <v>157</v>
      </c>
      <c r="E98" s="144" t="s">
        <v>165</v>
      </c>
      <c r="F98" s="145" t="s">
        <v>166</v>
      </c>
      <c r="G98" s="146" t="s">
        <v>106</v>
      </c>
      <c r="H98" s="147">
        <v>373.8</v>
      </c>
      <c r="I98" s="148"/>
      <c r="J98" s="149">
        <f>ROUND(I98*H98,2)</f>
        <v>0</v>
      </c>
      <c r="K98" s="145" t="s">
        <v>3</v>
      </c>
      <c r="L98" s="32"/>
      <c r="M98" s="150" t="s">
        <v>3</v>
      </c>
      <c r="N98" s="151" t="s">
        <v>43</v>
      </c>
      <c r="O98" s="52"/>
      <c r="P98" s="152">
        <f>O98*H98</f>
        <v>0</v>
      </c>
      <c r="Q98" s="152">
        <v>4.0000000000000003E-5</v>
      </c>
      <c r="R98" s="152">
        <f>Q98*H98</f>
        <v>1.4952000000000002E-2</v>
      </c>
      <c r="S98" s="152">
        <v>0</v>
      </c>
      <c r="T98" s="153">
        <f>S98*H98</f>
        <v>0</v>
      </c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R98" s="154" t="s">
        <v>161</v>
      </c>
      <c r="AT98" s="154" t="s">
        <v>157</v>
      </c>
      <c r="AU98" s="154" t="s">
        <v>81</v>
      </c>
      <c r="AY98" s="16" t="s">
        <v>154</v>
      </c>
      <c r="BE98" s="155">
        <f>IF(N98="základní",J98,0)</f>
        <v>0</v>
      </c>
      <c r="BF98" s="155">
        <f>IF(N98="snížená",J98,0)</f>
        <v>0</v>
      </c>
      <c r="BG98" s="155">
        <f>IF(N98="zákl. přenesená",J98,0)</f>
        <v>0</v>
      </c>
      <c r="BH98" s="155">
        <f>IF(N98="sníž. přenesená",J98,0)</f>
        <v>0</v>
      </c>
      <c r="BI98" s="155">
        <f>IF(N98="nulová",J98,0)</f>
        <v>0</v>
      </c>
      <c r="BJ98" s="16" t="s">
        <v>79</v>
      </c>
      <c r="BK98" s="155">
        <f>ROUND(I98*H98,2)</f>
        <v>0</v>
      </c>
      <c r="BL98" s="16" t="s">
        <v>161</v>
      </c>
      <c r="BM98" s="154" t="s">
        <v>167</v>
      </c>
    </row>
    <row r="99" spans="1:65" s="13" customFormat="1" x14ac:dyDescent="0.2">
      <c r="B99" s="156"/>
      <c r="D99" s="157" t="s">
        <v>163</v>
      </c>
      <c r="E99" s="158" t="s">
        <v>3</v>
      </c>
      <c r="F99" s="159" t="s">
        <v>168</v>
      </c>
      <c r="H99" s="160">
        <v>373.8</v>
      </c>
      <c r="I99" s="161"/>
      <c r="L99" s="156"/>
      <c r="M99" s="162"/>
      <c r="N99" s="163"/>
      <c r="O99" s="163"/>
      <c r="P99" s="163"/>
      <c r="Q99" s="163"/>
      <c r="R99" s="163"/>
      <c r="S99" s="163"/>
      <c r="T99" s="164"/>
      <c r="AT99" s="158" t="s">
        <v>163</v>
      </c>
      <c r="AU99" s="158" t="s">
        <v>81</v>
      </c>
      <c r="AV99" s="13" t="s">
        <v>81</v>
      </c>
      <c r="AW99" s="13" t="s">
        <v>34</v>
      </c>
      <c r="AX99" s="13" t="s">
        <v>79</v>
      </c>
      <c r="AY99" s="158" t="s">
        <v>154</v>
      </c>
    </row>
    <row r="100" spans="1:65" s="12" customFormat="1" ht="22.9" customHeight="1" x14ac:dyDescent="0.2">
      <c r="B100" s="129"/>
      <c r="D100" s="130" t="s">
        <v>71</v>
      </c>
      <c r="E100" s="140" t="s">
        <v>169</v>
      </c>
      <c r="F100" s="140" t="s">
        <v>170</v>
      </c>
      <c r="I100" s="132"/>
      <c r="J100" s="141">
        <f>BK100</f>
        <v>0</v>
      </c>
      <c r="L100" s="129"/>
      <c r="M100" s="134"/>
      <c r="N100" s="135"/>
      <c r="O100" s="135"/>
      <c r="P100" s="136">
        <f>SUM(P101:P108)</f>
        <v>0</v>
      </c>
      <c r="Q100" s="135"/>
      <c r="R100" s="136">
        <f>SUM(R101:R108)</f>
        <v>3.2100000000000004E-2</v>
      </c>
      <c r="S100" s="135"/>
      <c r="T100" s="137">
        <f>SUM(T101:T108)</f>
        <v>0</v>
      </c>
      <c r="AR100" s="130" t="s">
        <v>79</v>
      </c>
      <c r="AT100" s="138" t="s">
        <v>71</v>
      </c>
      <c r="AU100" s="138" t="s">
        <v>79</v>
      </c>
      <c r="AY100" s="130" t="s">
        <v>154</v>
      </c>
      <c r="BK100" s="139">
        <f>SUM(BK101:BK108)</f>
        <v>0</v>
      </c>
    </row>
    <row r="101" spans="1:65" s="2" customFormat="1" ht="33" customHeight="1" x14ac:dyDescent="0.2">
      <c r="A101" s="31"/>
      <c r="B101" s="142"/>
      <c r="C101" s="143" t="s">
        <v>103</v>
      </c>
      <c r="D101" s="143" t="s">
        <v>157</v>
      </c>
      <c r="E101" s="144" t="s">
        <v>171</v>
      </c>
      <c r="F101" s="145" t="s">
        <v>172</v>
      </c>
      <c r="G101" s="146" t="s">
        <v>173</v>
      </c>
      <c r="H101" s="147">
        <v>4.28</v>
      </c>
      <c r="I101" s="148"/>
      <c r="J101" s="149">
        <f>ROUND(I101*H101,2)</f>
        <v>0</v>
      </c>
      <c r="K101" s="145" t="s">
        <v>160</v>
      </c>
      <c r="L101" s="32"/>
      <c r="M101" s="150" t="s">
        <v>3</v>
      </c>
      <c r="N101" s="151" t="s">
        <v>43</v>
      </c>
      <c r="O101" s="52"/>
      <c r="P101" s="152">
        <f>O101*H101</f>
        <v>0</v>
      </c>
      <c r="Q101" s="152">
        <v>7.4999999999999997E-3</v>
      </c>
      <c r="R101" s="152">
        <f>Q101*H101</f>
        <v>3.2100000000000004E-2</v>
      </c>
      <c r="S101" s="152">
        <v>0</v>
      </c>
      <c r="T101" s="153">
        <f>S101*H101</f>
        <v>0</v>
      </c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R101" s="154" t="s">
        <v>161</v>
      </c>
      <c r="AT101" s="154" t="s">
        <v>157</v>
      </c>
      <c r="AU101" s="154" t="s">
        <v>81</v>
      </c>
      <c r="AY101" s="16" t="s">
        <v>154</v>
      </c>
      <c r="BE101" s="155">
        <f>IF(N101="základní",J101,0)</f>
        <v>0</v>
      </c>
      <c r="BF101" s="155">
        <f>IF(N101="snížená",J101,0)</f>
        <v>0</v>
      </c>
      <c r="BG101" s="155">
        <f>IF(N101="zákl. přenesená",J101,0)</f>
        <v>0</v>
      </c>
      <c r="BH101" s="155">
        <f>IF(N101="sníž. přenesená",J101,0)</f>
        <v>0</v>
      </c>
      <c r="BI101" s="155">
        <f>IF(N101="nulová",J101,0)</f>
        <v>0</v>
      </c>
      <c r="BJ101" s="16" t="s">
        <v>79</v>
      </c>
      <c r="BK101" s="155">
        <f>ROUND(I101*H101,2)</f>
        <v>0</v>
      </c>
      <c r="BL101" s="16" t="s">
        <v>161</v>
      </c>
      <c r="BM101" s="154" t="s">
        <v>174</v>
      </c>
    </row>
    <row r="102" spans="1:65" s="13" customFormat="1" x14ac:dyDescent="0.2">
      <c r="B102" s="156"/>
      <c r="D102" s="157" t="s">
        <v>163</v>
      </c>
      <c r="E102" s="158" t="s">
        <v>3</v>
      </c>
      <c r="F102" s="159" t="s">
        <v>175</v>
      </c>
      <c r="H102" s="160">
        <v>4.28</v>
      </c>
      <c r="I102" s="161"/>
      <c r="L102" s="156"/>
      <c r="M102" s="162"/>
      <c r="N102" s="163"/>
      <c r="O102" s="163"/>
      <c r="P102" s="163"/>
      <c r="Q102" s="163"/>
      <c r="R102" s="163"/>
      <c r="S102" s="163"/>
      <c r="T102" s="164"/>
      <c r="AT102" s="158" t="s">
        <v>163</v>
      </c>
      <c r="AU102" s="158" t="s">
        <v>81</v>
      </c>
      <c r="AV102" s="13" t="s">
        <v>81</v>
      </c>
      <c r="AW102" s="13" t="s">
        <v>34</v>
      </c>
      <c r="AX102" s="13" t="s">
        <v>79</v>
      </c>
      <c r="AY102" s="158" t="s">
        <v>154</v>
      </c>
    </row>
    <row r="103" spans="1:65" s="2" customFormat="1" ht="36" x14ac:dyDescent="0.2">
      <c r="A103" s="31"/>
      <c r="B103" s="142"/>
      <c r="C103" s="143" t="s">
        <v>161</v>
      </c>
      <c r="D103" s="143" t="s">
        <v>157</v>
      </c>
      <c r="E103" s="144" t="s">
        <v>176</v>
      </c>
      <c r="F103" s="145" t="s">
        <v>177</v>
      </c>
      <c r="G103" s="146" t="s">
        <v>173</v>
      </c>
      <c r="H103" s="147">
        <v>5.3650000000000002</v>
      </c>
      <c r="I103" s="148"/>
      <c r="J103" s="149">
        <f>ROUND(I103*H103,2)</f>
        <v>0</v>
      </c>
      <c r="K103" s="145" t="s">
        <v>160</v>
      </c>
      <c r="L103" s="32"/>
      <c r="M103" s="150" t="s">
        <v>3</v>
      </c>
      <c r="N103" s="151" t="s">
        <v>43</v>
      </c>
      <c r="O103" s="52"/>
      <c r="P103" s="152">
        <f>O103*H103</f>
        <v>0</v>
      </c>
      <c r="Q103" s="152">
        <v>0</v>
      </c>
      <c r="R103" s="152">
        <f>Q103*H103</f>
        <v>0</v>
      </c>
      <c r="S103" s="152">
        <v>0</v>
      </c>
      <c r="T103" s="153">
        <f>S103*H103</f>
        <v>0</v>
      </c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R103" s="154" t="s">
        <v>161</v>
      </c>
      <c r="AT103" s="154" t="s">
        <v>157</v>
      </c>
      <c r="AU103" s="154" t="s">
        <v>81</v>
      </c>
      <c r="AY103" s="16" t="s">
        <v>154</v>
      </c>
      <c r="BE103" s="155">
        <f>IF(N103="základní",J103,0)</f>
        <v>0</v>
      </c>
      <c r="BF103" s="155">
        <f>IF(N103="snížená",J103,0)</f>
        <v>0</v>
      </c>
      <c r="BG103" s="155">
        <f>IF(N103="zákl. přenesená",J103,0)</f>
        <v>0</v>
      </c>
      <c r="BH103" s="155">
        <f>IF(N103="sníž. přenesená",J103,0)</f>
        <v>0</v>
      </c>
      <c r="BI103" s="155">
        <f>IF(N103="nulová",J103,0)</f>
        <v>0</v>
      </c>
      <c r="BJ103" s="16" t="s">
        <v>79</v>
      </c>
      <c r="BK103" s="155">
        <f>ROUND(I103*H103,2)</f>
        <v>0</v>
      </c>
      <c r="BL103" s="16" t="s">
        <v>161</v>
      </c>
      <c r="BM103" s="154" t="s">
        <v>178</v>
      </c>
    </row>
    <row r="104" spans="1:65" s="2" customFormat="1" ht="44.25" customHeight="1" x14ac:dyDescent="0.2">
      <c r="A104" s="31"/>
      <c r="B104" s="142"/>
      <c r="C104" s="143" t="s">
        <v>179</v>
      </c>
      <c r="D104" s="143" t="s">
        <v>157</v>
      </c>
      <c r="E104" s="144" t="s">
        <v>180</v>
      </c>
      <c r="F104" s="145" t="s">
        <v>181</v>
      </c>
      <c r="G104" s="146" t="s">
        <v>173</v>
      </c>
      <c r="H104" s="147">
        <v>171.68</v>
      </c>
      <c r="I104" s="148"/>
      <c r="J104" s="149">
        <f>ROUND(I104*H104,2)</f>
        <v>0</v>
      </c>
      <c r="K104" s="145" t="s">
        <v>160</v>
      </c>
      <c r="L104" s="32"/>
      <c r="M104" s="150" t="s">
        <v>3</v>
      </c>
      <c r="N104" s="151" t="s">
        <v>43</v>
      </c>
      <c r="O104" s="52"/>
      <c r="P104" s="152">
        <f>O104*H104</f>
        <v>0</v>
      </c>
      <c r="Q104" s="152">
        <v>0</v>
      </c>
      <c r="R104" s="152">
        <f>Q104*H104</f>
        <v>0</v>
      </c>
      <c r="S104" s="152">
        <v>0</v>
      </c>
      <c r="T104" s="153">
        <f>S104*H104</f>
        <v>0</v>
      </c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R104" s="154" t="s">
        <v>161</v>
      </c>
      <c r="AT104" s="154" t="s">
        <v>157</v>
      </c>
      <c r="AU104" s="154" t="s">
        <v>81</v>
      </c>
      <c r="AY104" s="16" t="s">
        <v>154</v>
      </c>
      <c r="BE104" s="155">
        <f>IF(N104="základní",J104,0)</f>
        <v>0</v>
      </c>
      <c r="BF104" s="155">
        <f>IF(N104="snížená",J104,0)</f>
        <v>0</v>
      </c>
      <c r="BG104" s="155">
        <f>IF(N104="zákl. přenesená",J104,0)</f>
        <v>0</v>
      </c>
      <c r="BH104" s="155">
        <f>IF(N104="sníž. přenesená",J104,0)</f>
        <v>0</v>
      </c>
      <c r="BI104" s="155">
        <f>IF(N104="nulová",J104,0)</f>
        <v>0</v>
      </c>
      <c r="BJ104" s="16" t="s">
        <v>79</v>
      </c>
      <c r="BK104" s="155">
        <f>ROUND(I104*H104,2)</f>
        <v>0</v>
      </c>
      <c r="BL104" s="16" t="s">
        <v>161</v>
      </c>
      <c r="BM104" s="154" t="s">
        <v>182</v>
      </c>
    </row>
    <row r="105" spans="1:65" s="13" customFormat="1" x14ac:dyDescent="0.2">
      <c r="B105" s="156"/>
      <c r="D105" s="157" t="s">
        <v>163</v>
      </c>
      <c r="F105" s="159" t="s">
        <v>183</v>
      </c>
      <c r="H105" s="160">
        <v>171.68</v>
      </c>
      <c r="I105" s="161"/>
      <c r="L105" s="156"/>
      <c r="M105" s="162"/>
      <c r="N105" s="163"/>
      <c r="O105" s="163"/>
      <c r="P105" s="163"/>
      <c r="Q105" s="163"/>
      <c r="R105" s="163"/>
      <c r="S105" s="163"/>
      <c r="T105" s="164"/>
      <c r="AT105" s="158" t="s">
        <v>163</v>
      </c>
      <c r="AU105" s="158" t="s">
        <v>81</v>
      </c>
      <c r="AV105" s="13" t="s">
        <v>81</v>
      </c>
      <c r="AW105" s="13" t="s">
        <v>4</v>
      </c>
      <c r="AX105" s="13" t="s">
        <v>79</v>
      </c>
      <c r="AY105" s="158" t="s">
        <v>154</v>
      </c>
    </row>
    <row r="106" spans="1:65" s="2" customFormat="1" ht="36" x14ac:dyDescent="0.2">
      <c r="A106" s="31"/>
      <c r="B106" s="142"/>
      <c r="C106" s="143" t="s">
        <v>184</v>
      </c>
      <c r="D106" s="143" t="s">
        <v>157</v>
      </c>
      <c r="E106" s="144" t="s">
        <v>185</v>
      </c>
      <c r="F106" s="145" t="s">
        <v>186</v>
      </c>
      <c r="G106" s="146" t="s">
        <v>173</v>
      </c>
      <c r="H106" s="147">
        <v>5.3650000000000002</v>
      </c>
      <c r="I106" s="148"/>
      <c r="J106" s="149">
        <f>ROUND(I106*H106,2)</f>
        <v>0</v>
      </c>
      <c r="K106" s="145" t="s">
        <v>160</v>
      </c>
      <c r="L106" s="32"/>
      <c r="M106" s="150" t="s">
        <v>3</v>
      </c>
      <c r="N106" s="151" t="s">
        <v>43</v>
      </c>
      <c r="O106" s="52"/>
      <c r="P106" s="152">
        <f>O106*H106</f>
        <v>0</v>
      </c>
      <c r="Q106" s="152">
        <v>0</v>
      </c>
      <c r="R106" s="152">
        <f>Q106*H106</f>
        <v>0</v>
      </c>
      <c r="S106" s="152">
        <v>0</v>
      </c>
      <c r="T106" s="153">
        <f>S106*H106</f>
        <v>0</v>
      </c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R106" s="154" t="s">
        <v>161</v>
      </c>
      <c r="AT106" s="154" t="s">
        <v>157</v>
      </c>
      <c r="AU106" s="154" t="s">
        <v>81</v>
      </c>
      <c r="AY106" s="16" t="s">
        <v>154</v>
      </c>
      <c r="BE106" s="155">
        <f>IF(N106="základní",J106,0)</f>
        <v>0</v>
      </c>
      <c r="BF106" s="155">
        <f>IF(N106="snížená",J106,0)</f>
        <v>0</v>
      </c>
      <c r="BG106" s="155">
        <f>IF(N106="zákl. přenesená",J106,0)</f>
        <v>0</v>
      </c>
      <c r="BH106" s="155">
        <f>IF(N106="sníž. přenesená",J106,0)</f>
        <v>0</v>
      </c>
      <c r="BI106" s="155">
        <f>IF(N106="nulová",J106,0)</f>
        <v>0</v>
      </c>
      <c r="BJ106" s="16" t="s">
        <v>79</v>
      </c>
      <c r="BK106" s="155">
        <f>ROUND(I106*H106,2)</f>
        <v>0</v>
      </c>
      <c r="BL106" s="16" t="s">
        <v>161</v>
      </c>
      <c r="BM106" s="154" t="s">
        <v>187</v>
      </c>
    </row>
    <row r="107" spans="1:65" s="2" customFormat="1" ht="36" x14ac:dyDescent="0.2">
      <c r="A107" s="31"/>
      <c r="B107" s="142"/>
      <c r="C107" s="143" t="s">
        <v>188</v>
      </c>
      <c r="D107" s="143" t="s">
        <v>157</v>
      </c>
      <c r="E107" s="144" t="s">
        <v>189</v>
      </c>
      <c r="F107" s="145" t="s">
        <v>190</v>
      </c>
      <c r="G107" s="146" t="s">
        <v>173</v>
      </c>
      <c r="H107" s="147">
        <v>0.80400000000000005</v>
      </c>
      <c r="I107" s="148"/>
      <c r="J107" s="149">
        <f>ROUND(I107*H107,2)</f>
        <v>0</v>
      </c>
      <c r="K107" s="145" t="s">
        <v>160</v>
      </c>
      <c r="L107" s="32"/>
      <c r="M107" s="150" t="s">
        <v>3</v>
      </c>
      <c r="N107" s="151" t="s">
        <v>43</v>
      </c>
      <c r="O107" s="52"/>
      <c r="P107" s="152">
        <f>O107*H107</f>
        <v>0</v>
      </c>
      <c r="Q107" s="152">
        <v>0</v>
      </c>
      <c r="R107" s="152">
        <f>Q107*H107</f>
        <v>0</v>
      </c>
      <c r="S107" s="152">
        <v>0</v>
      </c>
      <c r="T107" s="153">
        <f>S107*H107</f>
        <v>0</v>
      </c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R107" s="154" t="s">
        <v>161</v>
      </c>
      <c r="AT107" s="154" t="s">
        <v>157</v>
      </c>
      <c r="AU107" s="154" t="s">
        <v>81</v>
      </c>
      <c r="AY107" s="16" t="s">
        <v>154</v>
      </c>
      <c r="BE107" s="155">
        <f>IF(N107="základní",J107,0)</f>
        <v>0</v>
      </c>
      <c r="BF107" s="155">
        <f>IF(N107="snížená",J107,0)</f>
        <v>0</v>
      </c>
      <c r="BG107" s="155">
        <f>IF(N107="zákl. přenesená",J107,0)</f>
        <v>0</v>
      </c>
      <c r="BH107" s="155">
        <f>IF(N107="sníž. přenesená",J107,0)</f>
        <v>0</v>
      </c>
      <c r="BI107" s="155">
        <f>IF(N107="nulová",J107,0)</f>
        <v>0</v>
      </c>
      <c r="BJ107" s="16" t="s">
        <v>79</v>
      </c>
      <c r="BK107" s="155">
        <f>ROUND(I107*H107,2)</f>
        <v>0</v>
      </c>
      <c r="BL107" s="16" t="s">
        <v>161</v>
      </c>
      <c r="BM107" s="154" t="s">
        <v>191</v>
      </c>
    </row>
    <row r="108" spans="1:65" s="2" customFormat="1" ht="48" x14ac:dyDescent="0.2">
      <c r="A108" s="31"/>
      <c r="B108" s="142"/>
      <c r="C108" s="143" t="s">
        <v>192</v>
      </c>
      <c r="D108" s="143" t="s">
        <v>157</v>
      </c>
      <c r="E108" s="144" t="s">
        <v>193</v>
      </c>
      <c r="F108" s="145" t="s">
        <v>194</v>
      </c>
      <c r="G108" s="146" t="s">
        <v>173</v>
      </c>
      <c r="H108" s="147">
        <v>4.28</v>
      </c>
      <c r="I108" s="148"/>
      <c r="J108" s="149">
        <f>ROUND(I108*H108,2)</f>
        <v>0</v>
      </c>
      <c r="K108" s="145" t="s">
        <v>160</v>
      </c>
      <c r="L108" s="32"/>
      <c r="M108" s="150" t="s">
        <v>3</v>
      </c>
      <c r="N108" s="151" t="s">
        <v>43</v>
      </c>
      <c r="O108" s="52"/>
      <c r="P108" s="152">
        <f>O108*H108</f>
        <v>0</v>
      </c>
      <c r="Q108" s="152">
        <v>0</v>
      </c>
      <c r="R108" s="152">
        <f>Q108*H108</f>
        <v>0</v>
      </c>
      <c r="S108" s="152">
        <v>0</v>
      </c>
      <c r="T108" s="153">
        <f>S108*H108</f>
        <v>0</v>
      </c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R108" s="154" t="s">
        <v>161</v>
      </c>
      <c r="AT108" s="154" t="s">
        <v>157</v>
      </c>
      <c r="AU108" s="154" t="s">
        <v>81</v>
      </c>
      <c r="AY108" s="16" t="s">
        <v>154</v>
      </c>
      <c r="BE108" s="155">
        <f>IF(N108="základní",J108,0)</f>
        <v>0</v>
      </c>
      <c r="BF108" s="155">
        <f>IF(N108="snížená",J108,0)</f>
        <v>0</v>
      </c>
      <c r="BG108" s="155">
        <f>IF(N108="zákl. přenesená",J108,0)</f>
        <v>0</v>
      </c>
      <c r="BH108" s="155">
        <f>IF(N108="sníž. přenesená",J108,0)</f>
        <v>0</v>
      </c>
      <c r="BI108" s="155">
        <f>IF(N108="nulová",J108,0)</f>
        <v>0</v>
      </c>
      <c r="BJ108" s="16" t="s">
        <v>79</v>
      </c>
      <c r="BK108" s="155">
        <f>ROUND(I108*H108,2)</f>
        <v>0</v>
      </c>
      <c r="BL108" s="16" t="s">
        <v>161</v>
      </c>
      <c r="BM108" s="154" t="s">
        <v>195</v>
      </c>
    </row>
    <row r="109" spans="1:65" s="12" customFormat="1" ht="25.9" customHeight="1" x14ac:dyDescent="0.2">
      <c r="B109" s="129"/>
      <c r="D109" s="130" t="s">
        <v>71</v>
      </c>
      <c r="E109" s="131" t="s">
        <v>196</v>
      </c>
      <c r="F109" s="131" t="s">
        <v>197</v>
      </c>
      <c r="I109" s="132"/>
      <c r="J109" s="133">
        <f>BK109</f>
        <v>0</v>
      </c>
      <c r="L109" s="129"/>
      <c r="M109" s="134"/>
      <c r="N109" s="135"/>
      <c r="O109" s="135"/>
      <c r="P109" s="136">
        <f>P110+P114+P129+P169</f>
        <v>0</v>
      </c>
      <c r="Q109" s="135"/>
      <c r="R109" s="136">
        <f>R110+R114+R129+R169</f>
        <v>4.2383708699999998</v>
      </c>
      <c r="S109" s="135"/>
      <c r="T109" s="137">
        <f>T110+T114+T129+T169</f>
        <v>5.3650218699999996</v>
      </c>
      <c r="AR109" s="130" t="s">
        <v>81</v>
      </c>
      <c r="AT109" s="138" t="s">
        <v>71</v>
      </c>
      <c r="AU109" s="138" t="s">
        <v>72</v>
      </c>
      <c r="AY109" s="130" t="s">
        <v>154</v>
      </c>
      <c r="BK109" s="139">
        <f>BK110+BK114+BK129+BK169</f>
        <v>0</v>
      </c>
    </row>
    <row r="110" spans="1:65" s="12" customFormat="1" ht="22.9" customHeight="1" x14ac:dyDescent="0.2">
      <c r="B110" s="129"/>
      <c r="D110" s="130" t="s">
        <v>71</v>
      </c>
      <c r="E110" s="140" t="s">
        <v>198</v>
      </c>
      <c r="F110" s="140" t="s">
        <v>199</v>
      </c>
      <c r="I110" s="132"/>
      <c r="J110" s="141">
        <f>BK110</f>
        <v>0</v>
      </c>
      <c r="L110" s="129"/>
      <c r="M110" s="134"/>
      <c r="N110" s="135"/>
      <c r="O110" s="135"/>
      <c r="P110" s="136">
        <f>SUM(P111:P113)</f>
        <v>0</v>
      </c>
      <c r="Q110" s="135"/>
      <c r="R110" s="136">
        <f>SUM(R111:R113)</f>
        <v>0</v>
      </c>
      <c r="S110" s="135"/>
      <c r="T110" s="137">
        <f>SUM(T111:T113)</f>
        <v>0</v>
      </c>
      <c r="AR110" s="130" t="s">
        <v>81</v>
      </c>
      <c r="AT110" s="138" t="s">
        <v>71</v>
      </c>
      <c r="AU110" s="138" t="s">
        <v>79</v>
      </c>
      <c r="AY110" s="130" t="s">
        <v>154</v>
      </c>
      <c r="BK110" s="139">
        <f>SUM(BK111:BK113)</f>
        <v>0</v>
      </c>
    </row>
    <row r="111" spans="1:65" s="2" customFormat="1" ht="36" x14ac:dyDescent="0.2">
      <c r="A111" s="31"/>
      <c r="B111" s="142"/>
      <c r="C111" s="143" t="s">
        <v>155</v>
      </c>
      <c r="D111" s="143" t="s">
        <v>157</v>
      </c>
      <c r="E111" s="144" t="s">
        <v>200</v>
      </c>
      <c r="F111" s="145" t="s">
        <v>201</v>
      </c>
      <c r="G111" s="146" t="s">
        <v>202</v>
      </c>
      <c r="H111" s="147">
        <v>1</v>
      </c>
      <c r="I111" s="148"/>
      <c r="J111" s="149">
        <f>ROUND(I111*H111,2)</f>
        <v>0</v>
      </c>
      <c r="K111" s="145" t="s">
        <v>3</v>
      </c>
      <c r="L111" s="32"/>
      <c r="M111" s="150" t="s">
        <v>3</v>
      </c>
      <c r="N111" s="151" t="s">
        <v>43</v>
      </c>
      <c r="O111" s="52"/>
      <c r="P111" s="152">
        <f>O111*H111</f>
        <v>0</v>
      </c>
      <c r="Q111" s="152">
        <v>0</v>
      </c>
      <c r="R111" s="152">
        <f>Q111*H111</f>
        <v>0</v>
      </c>
      <c r="S111" s="152">
        <v>0</v>
      </c>
      <c r="T111" s="153">
        <f>S111*H111</f>
        <v>0</v>
      </c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R111" s="154" t="s">
        <v>203</v>
      </c>
      <c r="AT111" s="154" t="s">
        <v>157</v>
      </c>
      <c r="AU111" s="154" t="s">
        <v>81</v>
      </c>
      <c r="AY111" s="16" t="s">
        <v>154</v>
      </c>
      <c r="BE111" s="155">
        <f>IF(N111="základní",J111,0)</f>
        <v>0</v>
      </c>
      <c r="BF111" s="155">
        <f>IF(N111="snížená",J111,0)</f>
        <v>0</v>
      </c>
      <c r="BG111" s="155">
        <f>IF(N111="zákl. přenesená",J111,0)</f>
        <v>0</v>
      </c>
      <c r="BH111" s="155">
        <f>IF(N111="sníž. přenesená",J111,0)</f>
        <v>0</v>
      </c>
      <c r="BI111" s="155">
        <f>IF(N111="nulová",J111,0)</f>
        <v>0</v>
      </c>
      <c r="BJ111" s="16" t="s">
        <v>79</v>
      </c>
      <c r="BK111" s="155">
        <f>ROUND(I111*H111,2)</f>
        <v>0</v>
      </c>
      <c r="BL111" s="16" t="s">
        <v>203</v>
      </c>
      <c r="BM111" s="154" t="s">
        <v>204</v>
      </c>
    </row>
    <row r="112" spans="1:65" s="2" customFormat="1" ht="36" x14ac:dyDescent="0.2">
      <c r="A112" s="31"/>
      <c r="B112" s="142"/>
      <c r="C112" s="143" t="s">
        <v>205</v>
      </c>
      <c r="D112" s="143" t="s">
        <v>157</v>
      </c>
      <c r="E112" s="144" t="s">
        <v>206</v>
      </c>
      <c r="F112" s="145" t="s">
        <v>207</v>
      </c>
      <c r="G112" s="146" t="s">
        <v>202</v>
      </c>
      <c r="H112" s="147">
        <v>1</v>
      </c>
      <c r="I112" s="148"/>
      <c r="J112" s="149">
        <f>ROUND(I112*H112,2)</f>
        <v>0</v>
      </c>
      <c r="K112" s="145" t="s">
        <v>3</v>
      </c>
      <c r="L112" s="32"/>
      <c r="M112" s="150" t="s">
        <v>3</v>
      </c>
      <c r="N112" s="151" t="s">
        <v>43</v>
      </c>
      <c r="O112" s="52"/>
      <c r="P112" s="152">
        <f>O112*H112</f>
        <v>0</v>
      </c>
      <c r="Q112" s="152">
        <v>0</v>
      </c>
      <c r="R112" s="152">
        <f>Q112*H112</f>
        <v>0</v>
      </c>
      <c r="S112" s="152">
        <v>0</v>
      </c>
      <c r="T112" s="153">
        <f>S112*H112</f>
        <v>0</v>
      </c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R112" s="154" t="s">
        <v>203</v>
      </c>
      <c r="AT112" s="154" t="s">
        <v>157</v>
      </c>
      <c r="AU112" s="154" t="s">
        <v>81</v>
      </c>
      <c r="AY112" s="16" t="s">
        <v>154</v>
      </c>
      <c r="BE112" s="155">
        <f>IF(N112="základní",J112,0)</f>
        <v>0</v>
      </c>
      <c r="BF112" s="155">
        <f>IF(N112="snížená",J112,0)</f>
        <v>0</v>
      </c>
      <c r="BG112" s="155">
        <f>IF(N112="zákl. přenesená",J112,0)</f>
        <v>0</v>
      </c>
      <c r="BH112" s="155">
        <f>IF(N112="sníž. přenesená",J112,0)</f>
        <v>0</v>
      </c>
      <c r="BI112" s="155">
        <f>IF(N112="nulová",J112,0)</f>
        <v>0</v>
      </c>
      <c r="BJ112" s="16" t="s">
        <v>79</v>
      </c>
      <c r="BK112" s="155">
        <f>ROUND(I112*H112,2)</f>
        <v>0</v>
      </c>
      <c r="BL112" s="16" t="s">
        <v>203</v>
      </c>
      <c r="BM112" s="154" t="s">
        <v>208</v>
      </c>
    </row>
    <row r="113" spans="1:65" s="2" customFormat="1" ht="16.5" customHeight="1" x14ac:dyDescent="0.2">
      <c r="A113" s="31"/>
      <c r="B113" s="142"/>
      <c r="C113" s="143" t="s">
        <v>209</v>
      </c>
      <c r="D113" s="143" t="s">
        <v>157</v>
      </c>
      <c r="E113" s="144" t="s">
        <v>210</v>
      </c>
      <c r="F113" s="145" t="s">
        <v>211</v>
      </c>
      <c r="G113" s="146" t="s">
        <v>202</v>
      </c>
      <c r="H113" s="147">
        <v>1</v>
      </c>
      <c r="I113" s="148"/>
      <c r="J113" s="149">
        <f>ROUND(I113*H113,2)</f>
        <v>0</v>
      </c>
      <c r="K113" s="145" t="s">
        <v>3</v>
      </c>
      <c r="L113" s="32"/>
      <c r="M113" s="150" t="s">
        <v>3</v>
      </c>
      <c r="N113" s="151" t="s">
        <v>43</v>
      </c>
      <c r="O113" s="52"/>
      <c r="P113" s="152">
        <f>O113*H113</f>
        <v>0</v>
      </c>
      <c r="Q113" s="152">
        <v>0</v>
      </c>
      <c r="R113" s="152">
        <f>Q113*H113</f>
        <v>0</v>
      </c>
      <c r="S113" s="152">
        <v>0</v>
      </c>
      <c r="T113" s="153">
        <f>S113*H113</f>
        <v>0</v>
      </c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R113" s="154" t="s">
        <v>203</v>
      </c>
      <c r="AT113" s="154" t="s">
        <v>157</v>
      </c>
      <c r="AU113" s="154" t="s">
        <v>81</v>
      </c>
      <c r="AY113" s="16" t="s">
        <v>154</v>
      </c>
      <c r="BE113" s="155">
        <f>IF(N113="základní",J113,0)</f>
        <v>0</v>
      </c>
      <c r="BF113" s="155">
        <f>IF(N113="snížená",J113,0)</f>
        <v>0</v>
      </c>
      <c r="BG113" s="155">
        <f>IF(N113="zákl. přenesená",J113,0)</f>
        <v>0</v>
      </c>
      <c r="BH113" s="155">
        <f>IF(N113="sníž. přenesená",J113,0)</f>
        <v>0</v>
      </c>
      <c r="BI113" s="155">
        <f>IF(N113="nulová",J113,0)</f>
        <v>0</v>
      </c>
      <c r="BJ113" s="16" t="s">
        <v>79</v>
      </c>
      <c r="BK113" s="155">
        <f>ROUND(I113*H113,2)</f>
        <v>0</v>
      </c>
      <c r="BL113" s="16" t="s">
        <v>203</v>
      </c>
      <c r="BM113" s="154" t="s">
        <v>212</v>
      </c>
    </row>
    <row r="114" spans="1:65" s="12" customFormat="1" ht="22.9" customHeight="1" x14ac:dyDescent="0.2">
      <c r="B114" s="129"/>
      <c r="D114" s="130" t="s">
        <v>71</v>
      </c>
      <c r="E114" s="140" t="s">
        <v>213</v>
      </c>
      <c r="F114" s="140" t="s">
        <v>214</v>
      </c>
      <c r="I114" s="132"/>
      <c r="J114" s="141">
        <f>BK114</f>
        <v>0</v>
      </c>
      <c r="L114" s="129"/>
      <c r="M114" s="134"/>
      <c r="N114" s="135"/>
      <c r="O114" s="135"/>
      <c r="P114" s="136">
        <f>SUM(P115:P128)</f>
        <v>0</v>
      </c>
      <c r="Q114" s="135"/>
      <c r="R114" s="136">
        <f>SUM(R115:R128)</f>
        <v>1.8433845500000001</v>
      </c>
      <c r="S114" s="135"/>
      <c r="T114" s="137">
        <f>SUM(T115:T128)</f>
        <v>0.80354700000000001</v>
      </c>
      <c r="AR114" s="130" t="s">
        <v>81</v>
      </c>
      <c r="AT114" s="138" t="s">
        <v>71</v>
      </c>
      <c r="AU114" s="138" t="s">
        <v>79</v>
      </c>
      <c r="AY114" s="130" t="s">
        <v>154</v>
      </c>
      <c r="BK114" s="139">
        <f>SUM(BK115:BK128)</f>
        <v>0</v>
      </c>
    </row>
    <row r="115" spans="1:65" s="2" customFormat="1" ht="36" x14ac:dyDescent="0.2">
      <c r="A115" s="31"/>
      <c r="B115" s="142"/>
      <c r="C115" s="143" t="s">
        <v>215</v>
      </c>
      <c r="D115" s="143" t="s">
        <v>157</v>
      </c>
      <c r="E115" s="144" t="s">
        <v>216</v>
      </c>
      <c r="F115" s="145" t="s">
        <v>217</v>
      </c>
      <c r="G115" s="146" t="s">
        <v>106</v>
      </c>
      <c r="H115" s="147">
        <v>267.84899999999999</v>
      </c>
      <c r="I115" s="148"/>
      <c r="J115" s="149">
        <f>ROUND(I115*H115,2)</f>
        <v>0</v>
      </c>
      <c r="K115" s="145" t="s">
        <v>160</v>
      </c>
      <c r="L115" s="32"/>
      <c r="M115" s="150" t="s">
        <v>3</v>
      </c>
      <c r="N115" s="151" t="s">
        <v>43</v>
      </c>
      <c r="O115" s="52"/>
      <c r="P115" s="152">
        <f>O115*H115</f>
        <v>0</v>
      </c>
      <c r="Q115" s="152">
        <v>0</v>
      </c>
      <c r="R115" s="152">
        <f>Q115*H115</f>
        <v>0</v>
      </c>
      <c r="S115" s="152">
        <v>0</v>
      </c>
      <c r="T115" s="153">
        <f>S115*H115</f>
        <v>0</v>
      </c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R115" s="154" t="s">
        <v>203</v>
      </c>
      <c r="AT115" s="154" t="s">
        <v>157</v>
      </c>
      <c r="AU115" s="154" t="s">
        <v>81</v>
      </c>
      <c r="AY115" s="16" t="s">
        <v>154</v>
      </c>
      <c r="BE115" s="155">
        <f>IF(N115="základní",J115,0)</f>
        <v>0</v>
      </c>
      <c r="BF115" s="155">
        <f>IF(N115="snížená",J115,0)</f>
        <v>0</v>
      </c>
      <c r="BG115" s="155">
        <f>IF(N115="zákl. přenesená",J115,0)</f>
        <v>0</v>
      </c>
      <c r="BH115" s="155">
        <f>IF(N115="sníž. přenesená",J115,0)</f>
        <v>0</v>
      </c>
      <c r="BI115" s="155">
        <f>IF(N115="nulová",J115,0)</f>
        <v>0</v>
      </c>
      <c r="BJ115" s="16" t="s">
        <v>79</v>
      </c>
      <c r="BK115" s="155">
        <f>ROUND(I115*H115,2)</f>
        <v>0</v>
      </c>
      <c r="BL115" s="16" t="s">
        <v>203</v>
      </c>
      <c r="BM115" s="154" t="s">
        <v>218</v>
      </c>
    </row>
    <row r="116" spans="1:65" s="13" customFormat="1" x14ac:dyDescent="0.2">
      <c r="B116" s="156"/>
      <c r="D116" s="157" t="s">
        <v>163</v>
      </c>
      <c r="E116" s="158" t="s">
        <v>3</v>
      </c>
      <c r="F116" s="159" t="s">
        <v>104</v>
      </c>
      <c r="H116" s="160">
        <v>267.84899999999999</v>
      </c>
      <c r="I116" s="161"/>
      <c r="L116" s="156"/>
      <c r="M116" s="162"/>
      <c r="N116" s="163"/>
      <c r="O116" s="163"/>
      <c r="P116" s="163"/>
      <c r="Q116" s="163"/>
      <c r="R116" s="163"/>
      <c r="S116" s="163"/>
      <c r="T116" s="164"/>
      <c r="AT116" s="158" t="s">
        <v>163</v>
      </c>
      <c r="AU116" s="158" t="s">
        <v>81</v>
      </c>
      <c r="AV116" s="13" t="s">
        <v>81</v>
      </c>
      <c r="AW116" s="13" t="s">
        <v>34</v>
      </c>
      <c r="AX116" s="13" t="s">
        <v>79</v>
      </c>
      <c r="AY116" s="158" t="s">
        <v>154</v>
      </c>
    </row>
    <row r="117" spans="1:65" s="2" customFormat="1" ht="16.5" customHeight="1" x14ac:dyDescent="0.2">
      <c r="A117" s="31"/>
      <c r="B117" s="142"/>
      <c r="C117" s="165" t="s">
        <v>219</v>
      </c>
      <c r="D117" s="165" t="s">
        <v>220</v>
      </c>
      <c r="E117" s="166" t="s">
        <v>221</v>
      </c>
      <c r="F117" s="167" t="s">
        <v>222</v>
      </c>
      <c r="G117" s="168" t="s">
        <v>223</v>
      </c>
      <c r="H117" s="169">
        <v>2.411</v>
      </c>
      <c r="I117" s="170"/>
      <c r="J117" s="171">
        <f>ROUND(I117*H117,2)</f>
        <v>0</v>
      </c>
      <c r="K117" s="167" t="s">
        <v>160</v>
      </c>
      <c r="L117" s="172"/>
      <c r="M117" s="173" t="s">
        <v>3</v>
      </c>
      <c r="N117" s="174" t="s">
        <v>43</v>
      </c>
      <c r="O117" s="52"/>
      <c r="P117" s="152">
        <f>O117*H117</f>
        <v>0</v>
      </c>
      <c r="Q117" s="152">
        <v>0.55000000000000004</v>
      </c>
      <c r="R117" s="152">
        <f>Q117*H117</f>
        <v>1.3260500000000002</v>
      </c>
      <c r="S117" s="152">
        <v>0</v>
      </c>
      <c r="T117" s="153">
        <f>S117*H117</f>
        <v>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R117" s="154" t="s">
        <v>224</v>
      </c>
      <c r="AT117" s="154" t="s">
        <v>220</v>
      </c>
      <c r="AU117" s="154" t="s">
        <v>81</v>
      </c>
      <c r="AY117" s="16" t="s">
        <v>154</v>
      </c>
      <c r="BE117" s="155">
        <f>IF(N117="základní",J117,0)</f>
        <v>0</v>
      </c>
      <c r="BF117" s="155">
        <f>IF(N117="snížená",J117,0)</f>
        <v>0</v>
      </c>
      <c r="BG117" s="155">
        <f>IF(N117="zákl. přenesená",J117,0)</f>
        <v>0</v>
      </c>
      <c r="BH117" s="155">
        <f>IF(N117="sníž. přenesená",J117,0)</f>
        <v>0</v>
      </c>
      <c r="BI117" s="155">
        <f>IF(N117="nulová",J117,0)</f>
        <v>0</v>
      </c>
      <c r="BJ117" s="16" t="s">
        <v>79</v>
      </c>
      <c r="BK117" s="155">
        <f>ROUND(I117*H117,2)</f>
        <v>0</v>
      </c>
      <c r="BL117" s="16" t="s">
        <v>203</v>
      </c>
      <c r="BM117" s="154" t="s">
        <v>225</v>
      </c>
    </row>
    <row r="118" spans="1:65" s="2" customFormat="1" ht="24" x14ac:dyDescent="0.2">
      <c r="A118" s="31"/>
      <c r="B118" s="142"/>
      <c r="C118" s="143" t="s">
        <v>226</v>
      </c>
      <c r="D118" s="143" t="s">
        <v>157</v>
      </c>
      <c r="E118" s="144" t="s">
        <v>227</v>
      </c>
      <c r="F118" s="145" t="s">
        <v>228</v>
      </c>
      <c r="G118" s="146" t="s">
        <v>106</v>
      </c>
      <c r="H118" s="147">
        <v>267.84899999999999</v>
      </c>
      <c r="I118" s="148"/>
      <c r="J118" s="149">
        <f>ROUND(I118*H118,2)</f>
        <v>0</v>
      </c>
      <c r="K118" s="145" t="s">
        <v>160</v>
      </c>
      <c r="L118" s="32"/>
      <c r="M118" s="150" t="s">
        <v>3</v>
      </c>
      <c r="N118" s="151" t="s">
        <v>43</v>
      </c>
      <c r="O118" s="52"/>
      <c r="P118" s="152">
        <f>O118*H118</f>
        <v>0</v>
      </c>
      <c r="Q118" s="152">
        <v>0</v>
      </c>
      <c r="R118" s="152">
        <f>Q118*H118</f>
        <v>0</v>
      </c>
      <c r="S118" s="152">
        <v>0</v>
      </c>
      <c r="T118" s="153">
        <f>S118*H118</f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R118" s="154" t="s">
        <v>203</v>
      </c>
      <c r="AT118" s="154" t="s">
        <v>157</v>
      </c>
      <c r="AU118" s="154" t="s">
        <v>81</v>
      </c>
      <c r="AY118" s="16" t="s">
        <v>154</v>
      </c>
      <c r="BE118" s="155">
        <f>IF(N118="základní",J118,0)</f>
        <v>0</v>
      </c>
      <c r="BF118" s="155">
        <f>IF(N118="snížená",J118,0)</f>
        <v>0</v>
      </c>
      <c r="BG118" s="155">
        <f>IF(N118="zákl. přenesená",J118,0)</f>
        <v>0</v>
      </c>
      <c r="BH118" s="155">
        <f>IF(N118="sníž. přenesená",J118,0)</f>
        <v>0</v>
      </c>
      <c r="BI118" s="155">
        <f>IF(N118="nulová",J118,0)</f>
        <v>0</v>
      </c>
      <c r="BJ118" s="16" t="s">
        <v>79</v>
      </c>
      <c r="BK118" s="155">
        <f>ROUND(I118*H118,2)</f>
        <v>0</v>
      </c>
      <c r="BL118" s="16" t="s">
        <v>203</v>
      </c>
      <c r="BM118" s="154" t="s">
        <v>229</v>
      </c>
    </row>
    <row r="119" spans="1:65" s="13" customFormat="1" x14ac:dyDescent="0.2">
      <c r="B119" s="156"/>
      <c r="D119" s="157" t="s">
        <v>163</v>
      </c>
      <c r="E119" s="158" t="s">
        <v>3</v>
      </c>
      <c r="F119" s="159" t="s">
        <v>104</v>
      </c>
      <c r="H119" s="160">
        <v>267.84899999999999</v>
      </c>
      <c r="I119" s="161"/>
      <c r="L119" s="156"/>
      <c r="M119" s="162"/>
      <c r="N119" s="163"/>
      <c r="O119" s="163"/>
      <c r="P119" s="163"/>
      <c r="Q119" s="163"/>
      <c r="R119" s="163"/>
      <c r="S119" s="163"/>
      <c r="T119" s="164"/>
      <c r="AT119" s="158" t="s">
        <v>163</v>
      </c>
      <c r="AU119" s="158" t="s">
        <v>81</v>
      </c>
      <c r="AV119" s="13" t="s">
        <v>81</v>
      </c>
      <c r="AW119" s="13" t="s">
        <v>34</v>
      </c>
      <c r="AX119" s="13" t="s">
        <v>79</v>
      </c>
      <c r="AY119" s="158" t="s">
        <v>154</v>
      </c>
    </row>
    <row r="120" spans="1:65" s="2" customFormat="1" ht="16.5" customHeight="1" x14ac:dyDescent="0.2">
      <c r="A120" s="31"/>
      <c r="B120" s="142"/>
      <c r="C120" s="165" t="s">
        <v>9</v>
      </c>
      <c r="D120" s="165" t="s">
        <v>220</v>
      </c>
      <c r="E120" s="166" t="s">
        <v>221</v>
      </c>
      <c r="F120" s="167" t="s">
        <v>222</v>
      </c>
      <c r="G120" s="168" t="s">
        <v>223</v>
      </c>
      <c r="H120" s="169">
        <v>0.80400000000000005</v>
      </c>
      <c r="I120" s="170"/>
      <c r="J120" s="171">
        <f>ROUND(I120*H120,2)</f>
        <v>0</v>
      </c>
      <c r="K120" s="167" t="s">
        <v>160</v>
      </c>
      <c r="L120" s="172"/>
      <c r="M120" s="173" t="s">
        <v>3</v>
      </c>
      <c r="N120" s="174" t="s">
        <v>43</v>
      </c>
      <c r="O120" s="52"/>
      <c r="P120" s="152">
        <f>O120*H120</f>
        <v>0</v>
      </c>
      <c r="Q120" s="152">
        <v>0.55000000000000004</v>
      </c>
      <c r="R120" s="152">
        <f>Q120*H120</f>
        <v>0.44220000000000004</v>
      </c>
      <c r="S120" s="152">
        <v>0</v>
      </c>
      <c r="T120" s="153">
        <f>S120*H120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R120" s="154" t="s">
        <v>224</v>
      </c>
      <c r="AT120" s="154" t="s">
        <v>220</v>
      </c>
      <c r="AU120" s="154" t="s">
        <v>81</v>
      </c>
      <c r="AY120" s="16" t="s">
        <v>154</v>
      </c>
      <c r="BE120" s="155">
        <f>IF(N120="základní",J120,0)</f>
        <v>0</v>
      </c>
      <c r="BF120" s="155">
        <f>IF(N120="snížená",J120,0)</f>
        <v>0</v>
      </c>
      <c r="BG120" s="155">
        <f>IF(N120="zákl. přenesená",J120,0)</f>
        <v>0</v>
      </c>
      <c r="BH120" s="155">
        <f>IF(N120="sníž. přenesená",J120,0)</f>
        <v>0</v>
      </c>
      <c r="BI120" s="155">
        <f>IF(N120="nulová",J120,0)</f>
        <v>0</v>
      </c>
      <c r="BJ120" s="16" t="s">
        <v>79</v>
      </c>
      <c r="BK120" s="155">
        <f>ROUND(I120*H120,2)</f>
        <v>0</v>
      </c>
      <c r="BL120" s="16" t="s">
        <v>203</v>
      </c>
      <c r="BM120" s="154" t="s">
        <v>230</v>
      </c>
    </row>
    <row r="121" spans="1:65" s="13" customFormat="1" x14ac:dyDescent="0.2">
      <c r="B121" s="156"/>
      <c r="D121" s="157" t="s">
        <v>163</v>
      </c>
      <c r="E121" s="158" t="s">
        <v>3</v>
      </c>
      <c r="F121" s="159" t="s">
        <v>231</v>
      </c>
      <c r="H121" s="160">
        <v>0.80400000000000005</v>
      </c>
      <c r="I121" s="161"/>
      <c r="L121" s="156"/>
      <c r="M121" s="162"/>
      <c r="N121" s="163"/>
      <c r="O121" s="163"/>
      <c r="P121" s="163"/>
      <c r="Q121" s="163"/>
      <c r="R121" s="163"/>
      <c r="S121" s="163"/>
      <c r="T121" s="164"/>
      <c r="AT121" s="158" t="s">
        <v>163</v>
      </c>
      <c r="AU121" s="158" t="s">
        <v>81</v>
      </c>
      <c r="AV121" s="13" t="s">
        <v>81</v>
      </c>
      <c r="AW121" s="13" t="s">
        <v>34</v>
      </c>
      <c r="AX121" s="13" t="s">
        <v>79</v>
      </c>
      <c r="AY121" s="158" t="s">
        <v>154</v>
      </c>
    </row>
    <row r="122" spans="1:65" s="2" customFormat="1" ht="48" x14ac:dyDescent="0.2">
      <c r="A122" s="31"/>
      <c r="B122" s="142"/>
      <c r="C122" s="143" t="s">
        <v>203</v>
      </c>
      <c r="D122" s="143" t="s">
        <v>157</v>
      </c>
      <c r="E122" s="144" t="s">
        <v>232</v>
      </c>
      <c r="F122" s="145" t="s">
        <v>233</v>
      </c>
      <c r="G122" s="146" t="s">
        <v>106</v>
      </c>
      <c r="H122" s="147">
        <v>267.84899999999999</v>
      </c>
      <c r="I122" s="148"/>
      <c r="J122" s="149">
        <f>ROUND(I122*H122,2)</f>
        <v>0</v>
      </c>
      <c r="K122" s="145" t="s">
        <v>160</v>
      </c>
      <c r="L122" s="32"/>
      <c r="M122" s="150" t="s">
        <v>3</v>
      </c>
      <c r="N122" s="151" t="s">
        <v>43</v>
      </c>
      <c r="O122" s="52"/>
      <c r="P122" s="152">
        <f>O122*H122</f>
        <v>0</v>
      </c>
      <c r="Q122" s="152">
        <v>0</v>
      </c>
      <c r="R122" s="152">
        <f>Q122*H122</f>
        <v>0</v>
      </c>
      <c r="S122" s="152">
        <v>3.0000000000000001E-3</v>
      </c>
      <c r="T122" s="153">
        <f>S122*H122</f>
        <v>0.80354700000000001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54" t="s">
        <v>203</v>
      </c>
      <c r="AT122" s="154" t="s">
        <v>157</v>
      </c>
      <c r="AU122" s="154" t="s">
        <v>81</v>
      </c>
      <c r="AY122" s="16" t="s">
        <v>154</v>
      </c>
      <c r="BE122" s="155">
        <f>IF(N122="základní",J122,0)</f>
        <v>0</v>
      </c>
      <c r="BF122" s="155">
        <f>IF(N122="snížená",J122,0)</f>
        <v>0</v>
      </c>
      <c r="BG122" s="155">
        <f>IF(N122="zákl. přenesená",J122,0)</f>
        <v>0</v>
      </c>
      <c r="BH122" s="155">
        <f>IF(N122="sníž. přenesená",J122,0)</f>
        <v>0</v>
      </c>
      <c r="BI122" s="155">
        <f>IF(N122="nulová",J122,0)</f>
        <v>0</v>
      </c>
      <c r="BJ122" s="16" t="s">
        <v>79</v>
      </c>
      <c r="BK122" s="155">
        <f>ROUND(I122*H122,2)</f>
        <v>0</v>
      </c>
      <c r="BL122" s="16" t="s">
        <v>203</v>
      </c>
      <c r="BM122" s="154" t="s">
        <v>234</v>
      </c>
    </row>
    <row r="123" spans="1:65" s="13" customFormat="1" x14ac:dyDescent="0.2">
      <c r="B123" s="156"/>
      <c r="D123" s="157" t="s">
        <v>163</v>
      </c>
      <c r="E123" s="158" t="s">
        <v>3</v>
      </c>
      <c r="F123" s="159" t="s">
        <v>104</v>
      </c>
      <c r="H123" s="160">
        <v>267.84899999999999</v>
      </c>
      <c r="I123" s="161"/>
      <c r="L123" s="156"/>
      <c r="M123" s="162"/>
      <c r="N123" s="163"/>
      <c r="O123" s="163"/>
      <c r="P123" s="163"/>
      <c r="Q123" s="163"/>
      <c r="R123" s="163"/>
      <c r="S123" s="163"/>
      <c r="T123" s="164"/>
      <c r="AT123" s="158" t="s">
        <v>163</v>
      </c>
      <c r="AU123" s="158" t="s">
        <v>81</v>
      </c>
      <c r="AV123" s="13" t="s">
        <v>81</v>
      </c>
      <c r="AW123" s="13" t="s">
        <v>34</v>
      </c>
      <c r="AX123" s="13" t="s">
        <v>79</v>
      </c>
      <c r="AY123" s="158" t="s">
        <v>154</v>
      </c>
    </row>
    <row r="124" spans="1:65" s="2" customFormat="1" ht="36" x14ac:dyDescent="0.2">
      <c r="A124" s="31"/>
      <c r="B124" s="142"/>
      <c r="C124" s="143" t="s">
        <v>235</v>
      </c>
      <c r="D124" s="143" t="s">
        <v>157</v>
      </c>
      <c r="E124" s="144" t="s">
        <v>236</v>
      </c>
      <c r="F124" s="145" t="s">
        <v>237</v>
      </c>
      <c r="G124" s="146" t="s">
        <v>223</v>
      </c>
      <c r="H124" s="147">
        <v>3.2149999999999999</v>
      </c>
      <c r="I124" s="148"/>
      <c r="J124" s="149">
        <f>ROUND(I124*H124,2)</f>
        <v>0</v>
      </c>
      <c r="K124" s="145" t="s">
        <v>160</v>
      </c>
      <c r="L124" s="32"/>
      <c r="M124" s="150" t="s">
        <v>3</v>
      </c>
      <c r="N124" s="151" t="s">
        <v>43</v>
      </c>
      <c r="O124" s="52"/>
      <c r="P124" s="152">
        <f>O124*H124</f>
        <v>0</v>
      </c>
      <c r="Q124" s="152">
        <v>2.3369999999999998E-2</v>
      </c>
      <c r="R124" s="152">
        <f>Q124*H124</f>
        <v>7.5134549999999994E-2</v>
      </c>
      <c r="S124" s="152">
        <v>0</v>
      </c>
      <c r="T124" s="153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54" t="s">
        <v>203</v>
      </c>
      <c r="AT124" s="154" t="s">
        <v>157</v>
      </c>
      <c r="AU124" s="154" t="s">
        <v>81</v>
      </c>
      <c r="AY124" s="16" t="s">
        <v>154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6" t="s">
        <v>79</v>
      </c>
      <c r="BK124" s="155">
        <f>ROUND(I124*H124,2)</f>
        <v>0</v>
      </c>
      <c r="BL124" s="16" t="s">
        <v>203</v>
      </c>
      <c r="BM124" s="154" t="s">
        <v>238</v>
      </c>
    </row>
    <row r="125" spans="1:65" s="13" customFormat="1" x14ac:dyDescent="0.2">
      <c r="B125" s="156"/>
      <c r="D125" s="157" t="s">
        <v>163</v>
      </c>
      <c r="E125" s="158" t="s">
        <v>3</v>
      </c>
      <c r="F125" s="159" t="s">
        <v>239</v>
      </c>
      <c r="H125" s="160">
        <v>3.2149999999999999</v>
      </c>
      <c r="I125" s="161"/>
      <c r="L125" s="156"/>
      <c r="M125" s="162"/>
      <c r="N125" s="163"/>
      <c r="O125" s="163"/>
      <c r="P125" s="163"/>
      <c r="Q125" s="163"/>
      <c r="R125" s="163"/>
      <c r="S125" s="163"/>
      <c r="T125" s="164"/>
      <c r="AT125" s="158" t="s">
        <v>163</v>
      </c>
      <c r="AU125" s="158" t="s">
        <v>81</v>
      </c>
      <c r="AV125" s="13" t="s">
        <v>81</v>
      </c>
      <c r="AW125" s="13" t="s">
        <v>34</v>
      </c>
      <c r="AX125" s="13" t="s">
        <v>79</v>
      </c>
      <c r="AY125" s="158" t="s">
        <v>154</v>
      </c>
    </row>
    <row r="126" spans="1:65" s="2" customFormat="1" ht="24" x14ac:dyDescent="0.2">
      <c r="A126" s="31"/>
      <c r="B126" s="142"/>
      <c r="C126" s="143" t="s">
        <v>240</v>
      </c>
      <c r="D126" s="143" t="s">
        <v>157</v>
      </c>
      <c r="E126" s="144" t="s">
        <v>241</v>
      </c>
      <c r="F126" s="145" t="s">
        <v>242</v>
      </c>
      <c r="G126" s="146" t="s">
        <v>101</v>
      </c>
      <c r="H126" s="147">
        <v>25.42</v>
      </c>
      <c r="I126" s="148"/>
      <c r="J126" s="149">
        <f>ROUND(I126*H126,2)</f>
        <v>0</v>
      </c>
      <c r="K126" s="145" t="s">
        <v>3</v>
      </c>
      <c r="L126" s="32"/>
      <c r="M126" s="150" t="s">
        <v>3</v>
      </c>
      <c r="N126" s="151" t="s">
        <v>43</v>
      </c>
      <c r="O126" s="52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54" t="s">
        <v>203</v>
      </c>
      <c r="AT126" s="154" t="s">
        <v>157</v>
      </c>
      <c r="AU126" s="154" t="s">
        <v>81</v>
      </c>
      <c r="AY126" s="16" t="s">
        <v>154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6" t="s">
        <v>79</v>
      </c>
      <c r="BK126" s="155">
        <f>ROUND(I126*H126,2)</f>
        <v>0</v>
      </c>
      <c r="BL126" s="16" t="s">
        <v>203</v>
      </c>
      <c r="BM126" s="154" t="s">
        <v>243</v>
      </c>
    </row>
    <row r="127" spans="1:65" s="13" customFormat="1" x14ac:dyDescent="0.2">
      <c r="B127" s="156"/>
      <c r="D127" s="157" t="s">
        <v>163</v>
      </c>
      <c r="E127" s="158" t="s">
        <v>3</v>
      </c>
      <c r="F127" s="159" t="s">
        <v>109</v>
      </c>
      <c r="H127" s="160">
        <v>25.42</v>
      </c>
      <c r="I127" s="161"/>
      <c r="L127" s="156"/>
      <c r="M127" s="162"/>
      <c r="N127" s="163"/>
      <c r="O127" s="163"/>
      <c r="P127" s="163"/>
      <c r="Q127" s="163"/>
      <c r="R127" s="163"/>
      <c r="S127" s="163"/>
      <c r="T127" s="164"/>
      <c r="AT127" s="158" t="s">
        <v>163</v>
      </c>
      <c r="AU127" s="158" t="s">
        <v>81</v>
      </c>
      <c r="AV127" s="13" t="s">
        <v>81</v>
      </c>
      <c r="AW127" s="13" t="s">
        <v>34</v>
      </c>
      <c r="AX127" s="13" t="s">
        <v>79</v>
      </c>
      <c r="AY127" s="158" t="s">
        <v>154</v>
      </c>
    </row>
    <row r="128" spans="1:65" s="2" customFormat="1" ht="44.25" customHeight="1" x14ac:dyDescent="0.2">
      <c r="A128" s="31"/>
      <c r="B128" s="142"/>
      <c r="C128" s="143" t="s">
        <v>244</v>
      </c>
      <c r="D128" s="143" t="s">
        <v>157</v>
      </c>
      <c r="E128" s="144" t="s">
        <v>245</v>
      </c>
      <c r="F128" s="145" t="s">
        <v>246</v>
      </c>
      <c r="G128" s="146" t="s">
        <v>173</v>
      </c>
      <c r="H128" s="147">
        <v>1.843</v>
      </c>
      <c r="I128" s="148"/>
      <c r="J128" s="149">
        <f>ROUND(I128*H128,2)</f>
        <v>0</v>
      </c>
      <c r="K128" s="145" t="s">
        <v>160</v>
      </c>
      <c r="L128" s="32"/>
      <c r="M128" s="150" t="s">
        <v>3</v>
      </c>
      <c r="N128" s="151" t="s">
        <v>43</v>
      </c>
      <c r="O128" s="52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54" t="s">
        <v>203</v>
      </c>
      <c r="AT128" s="154" t="s">
        <v>157</v>
      </c>
      <c r="AU128" s="154" t="s">
        <v>81</v>
      </c>
      <c r="AY128" s="16" t="s">
        <v>154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6" t="s">
        <v>79</v>
      </c>
      <c r="BK128" s="155">
        <f>ROUND(I128*H128,2)</f>
        <v>0</v>
      </c>
      <c r="BL128" s="16" t="s">
        <v>203</v>
      </c>
      <c r="BM128" s="154" t="s">
        <v>247</v>
      </c>
    </row>
    <row r="129" spans="1:65" s="12" customFormat="1" ht="22.9" customHeight="1" x14ac:dyDescent="0.2">
      <c r="B129" s="129"/>
      <c r="D129" s="130" t="s">
        <v>71</v>
      </c>
      <c r="E129" s="140" t="s">
        <v>248</v>
      </c>
      <c r="F129" s="140" t="s">
        <v>249</v>
      </c>
      <c r="I129" s="132"/>
      <c r="J129" s="141">
        <f>BK129</f>
        <v>0</v>
      </c>
      <c r="L129" s="129"/>
      <c r="M129" s="134"/>
      <c r="N129" s="135"/>
      <c r="O129" s="135"/>
      <c r="P129" s="136">
        <f>SUM(P130:P168)</f>
        <v>0</v>
      </c>
      <c r="Q129" s="135"/>
      <c r="R129" s="136">
        <f>SUM(R130:R168)</f>
        <v>2.2482904000000001</v>
      </c>
      <c r="S129" s="135"/>
      <c r="T129" s="137">
        <f>SUM(T130:T168)</f>
        <v>0.28160370000000001</v>
      </c>
      <c r="AR129" s="130" t="s">
        <v>81</v>
      </c>
      <c r="AT129" s="138" t="s">
        <v>71</v>
      </c>
      <c r="AU129" s="138" t="s">
        <v>79</v>
      </c>
      <c r="AY129" s="130" t="s">
        <v>154</v>
      </c>
      <c r="BK129" s="139">
        <f>SUM(BK130:BK168)</f>
        <v>0</v>
      </c>
    </row>
    <row r="130" spans="1:65" s="2" customFormat="1" ht="24" x14ac:dyDescent="0.2">
      <c r="A130" s="31"/>
      <c r="B130" s="142"/>
      <c r="C130" s="143" t="s">
        <v>250</v>
      </c>
      <c r="D130" s="143" t="s">
        <v>157</v>
      </c>
      <c r="E130" s="144" t="s">
        <v>251</v>
      </c>
      <c r="F130" s="145" t="s">
        <v>252</v>
      </c>
      <c r="G130" s="146" t="s">
        <v>101</v>
      </c>
      <c r="H130" s="147">
        <v>3.5</v>
      </c>
      <c r="I130" s="148"/>
      <c r="J130" s="149">
        <f>ROUND(I130*H130,2)</f>
        <v>0</v>
      </c>
      <c r="K130" s="145" t="s">
        <v>160</v>
      </c>
      <c r="L130" s="32"/>
      <c r="M130" s="150" t="s">
        <v>3</v>
      </c>
      <c r="N130" s="151" t="s">
        <v>43</v>
      </c>
      <c r="O130" s="52"/>
      <c r="P130" s="152">
        <f>O130*H130</f>
        <v>0</v>
      </c>
      <c r="Q130" s="152">
        <v>0</v>
      </c>
      <c r="R130" s="152">
        <f>Q130*H130</f>
        <v>0</v>
      </c>
      <c r="S130" s="152">
        <v>3.48E-3</v>
      </c>
      <c r="T130" s="153">
        <f>S130*H130</f>
        <v>1.218E-2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54" t="s">
        <v>203</v>
      </c>
      <c r="AT130" s="154" t="s">
        <v>157</v>
      </c>
      <c r="AU130" s="154" t="s">
        <v>81</v>
      </c>
      <c r="AY130" s="16" t="s">
        <v>154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6" t="s">
        <v>79</v>
      </c>
      <c r="BK130" s="155">
        <f>ROUND(I130*H130,2)</f>
        <v>0</v>
      </c>
      <c r="BL130" s="16" t="s">
        <v>203</v>
      </c>
      <c r="BM130" s="154" t="s">
        <v>253</v>
      </c>
    </row>
    <row r="131" spans="1:65" s="13" customFormat="1" x14ac:dyDescent="0.2">
      <c r="B131" s="156"/>
      <c r="D131" s="157" t="s">
        <v>163</v>
      </c>
      <c r="E131" s="158" t="s">
        <v>3</v>
      </c>
      <c r="F131" s="159" t="s">
        <v>112</v>
      </c>
      <c r="H131" s="160">
        <v>3.5</v>
      </c>
      <c r="I131" s="161"/>
      <c r="L131" s="156"/>
      <c r="M131" s="162"/>
      <c r="N131" s="163"/>
      <c r="O131" s="163"/>
      <c r="P131" s="163"/>
      <c r="Q131" s="163"/>
      <c r="R131" s="163"/>
      <c r="S131" s="163"/>
      <c r="T131" s="164"/>
      <c r="AT131" s="158" t="s">
        <v>163</v>
      </c>
      <c r="AU131" s="158" t="s">
        <v>81</v>
      </c>
      <c r="AV131" s="13" t="s">
        <v>81</v>
      </c>
      <c r="AW131" s="13" t="s">
        <v>34</v>
      </c>
      <c r="AX131" s="13" t="s">
        <v>79</v>
      </c>
      <c r="AY131" s="158" t="s">
        <v>154</v>
      </c>
    </row>
    <row r="132" spans="1:65" s="2" customFormat="1" ht="21.75" customHeight="1" x14ac:dyDescent="0.2">
      <c r="A132" s="31"/>
      <c r="B132" s="142"/>
      <c r="C132" s="143" t="s">
        <v>8</v>
      </c>
      <c r="D132" s="143" t="s">
        <v>157</v>
      </c>
      <c r="E132" s="144" t="s">
        <v>254</v>
      </c>
      <c r="F132" s="145" t="s">
        <v>255</v>
      </c>
      <c r="G132" s="146" t="s">
        <v>101</v>
      </c>
      <c r="H132" s="147">
        <v>25.42</v>
      </c>
      <c r="I132" s="148"/>
      <c r="J132" s="149">
        <f>ROUND(I132*H132,2)</f>
        <v>0</v>
      </c>
      <c r="K132" s="145" t="s">
        <v>160</v>
      </c>
      <c r="L132" s="32"/>
      <c r="M132" s="150" t="s">
        <v>3</v>
      </c>
      <c r="N132" s="151" t="s">
        <v>43</v>
      </c>
      <c r="O132" s="52"/>
      <c r="P132" s="152">
        <f>O132*H132</f>
        <v>0</v>
      </c>
      <c r="Q132" s="152">
        <v>0</v>
      </c>
      <c r="R132" s="152">
        <f>Q132*H132</f>
        <v>0</v>
      </c>
      <c r="S132" s="152">
        <v>1.6999999999999999E-3</v>
      </c>
      <c r="T132" s="153">
        <f>S132*H132</f>
        <v>4.3214000000000002E-2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54" t="s">
        <v>203</v>
      </c>
      <c r="AT132" s="154" t="s">
        <v>157</v>
      </c>
      <c r="AU132" s="154" t="s">
        <v>81</v>
      </c>
      <c r="AY132" s="16" t="s">
        <v>154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6" t="s">
        <v>79</v>
      </c>
      <c r="BK132" s="155">
        <f>ROUND(I132*H132,2)</f>
        <v>0</v>
      </c>
      <c r="BL132" s="16" t="s">
        <v>203</v>
      </c>
      <c r="BM132" s="154" t="s">
        <v>256</v>
      </c>
    </row>
    <row r="133" spans="1:65" s="13" customFormat="1" x14ac:dyDescent="0.2">
      <c r="B133" s="156"/>
      <c r="D133" s="157" t="s">
        <v>163</v>
      </c>
      <c r="E133" s="158" t="s">
        <v>3</v>
      </c>
      <c r="F133" s="159" t="s">
        <v>109</v>
      </c>
      <c r="H133" s="160">
        <v>25.42</v>
      </c>
      <c r="I133" s="161"/>
      <c r="L133" s="156"/>
      <c r="M133" s="162"/>
      <c r="N133" s="163"/>
      <c r="O133" s="163"/>
      <c r="P133" s="163"/>
      <c r="Q133" s="163"/>
      <c r="R133" s="163"/>
      <c r="S133" s="163"/>
      <c r="T133" s="164"/>
      <c r="AT133" s="158" t="s">
        <v>163</v>
      </c>
      <c r="AU133" s="158" t="s">
        <v>81</v>
      </c>
      <c r="AV133" s="13" t="s">
        <v>81</v>
      </c>
      <c r="AW133" s="13" t="s">
        <v>34</v>
      </c>
      <c r="AX133" s="13" t="s">
        <v>79</v>
      </c>
      <c r="AY133" s="158" t="s">
        <v>154</v>
      </c>
    </row>
    <row r="134" spans="1:65" s="2" customFormat="1" ht="24" x14ac:dyDescent="0.2">
      <c r="A134" s="31"/>
      <c r="B134" s="142"/>
      <c r="C134" s="143" t="s">
        <v>257</v>
      </c>
      <c r="D134" s="143" t="s">
        <v>157</v>
      </c>
      <c r="E134" s="144" t="s">
        <v>258</v>
      </c>
      <c r="F134" s="145" t="s">
        <v>259</v>
      </c>
      <c r="G134" s="146" t="s">
        <v>101</v>
      </c>
      <c r="H134" s="147">
        <v>25.42</v>
      </c>
      <c r="I134" s="148"/>
      <c r="J134" s="149">
        <f>ROUND(I134*H134,2)</f>
        <v>0</v>
      </c>
      <c r="K134" s="145" t="s">
        <v>160</v>
      </c>
      <c r="L134" s="32"/>
      <c r="M134" s="150" t="s">
        <v>3</v>
      </c>
      <c r="N134" s="151" t="s">
        <v>43</v>
      </c>
      <c r="O134" s="52"/>
      <c r="P134" s="152">
        <f>O134*H134</f>
        <v>0</v>
      </c>
      <c r="Q134" s="152">
        <v>0</v>
      </c>
      <c r="R134" s="152">
        <f>Q134*H134</f>
        <v>0</v>
      </c>
      <c r="S134" s="152">
        <v>1.91E-3</v>
      </c>
      <c r="T134" s="153">
        <f>S134*H134</f>
        <v>4.8552200000000004E-2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54" t="s">
        <v>203</v>
      </c>
      <c r="AT134" s="154" t="s">
        <v>157</v>
      </c>
      <c r="AU134" s="154" t="s">
        <v>81</v>
      </c>
      <c r="AY134" s="16" t="s">
        <v>154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6" t="s">
        <v>79</v>
      </c>
      <c r="BK134" s="155">
        <f>ROUND(I134*H134,2)</f>
        <v>0</v>
      </c>
      <c r="BL134" s="16" t="s">
        <v>203</v>
      </c>
      <c r="BM134" s="154" t="s">
        <v>260</v>
      </c>
    </row>
    <row r="135" spans="1:65" s="13" customFormat="1" x14ac:dyDescent="0.2">
      <c r="B135" s="156"/>
      <c r="D135" s="157" t="s">
        <v>163</v>
      </c>
      <c r="E135" s="158" t="s">
        <v>3</v>
      </c>
      <c r="F135" s="159" t="s">
        <v>109</v>
      </c>
      <c r="H135" s="160">
        <v>25.42</v>
      </c>
      <c r="I135" s="161"/>
      <c r="L135" s="156"/>
      <c r="M135" s="162"/>
      <c r="N135" s="163"/>
      <c r="O135" s="163"/>
      <c r="P135" s="163"/>
      <c r="Q135" s="163"/>
      <c r="R135" s="163"/>
      <c r="S135" s="163"/>
      <c r="T135" s="164"/>
      <c r="AT135" s="158" t="s">
        <v>163</v>
      </c>
      <c r="AU135" s="158" t="s">
        <v>81</v>
      </c>
      <c r="AV135" s="13" t="s">
        <v>81</v>
      </c>
      <c r="AW135" s="13" t="s">
        <v>34</v>
      </c>
      <c r="AX135" s="13" t="s">
        <v>79</v>
      </c>
      <c r="AY135" s="158" t="s">
        <v>154</v>
      </c>
    </row>
    <row r="136" spans="1:65" s="2" customFormat="1" ht="21.75" customHeight="1" x14ac:dyDescent="0.2">
      <c r="A136" s="31"/>
      <c r="B136" s="142"/>
      <c r="C136" s="143" t="s">
        <v>261</v>
      </c>
      <c r="D136" s="143" t="s">
        <v>157</v>
      </c>
      <c r="E136" s="144" t="s">
        <v>262</v>
      </c>
      <c r="F136" s="145" t="s">
        <v>263</v>
      </c>
      <c r="G136" s="146" t="s">
        <v>101</v>
      </c>
      <c r="H136" s="147">
        <v>2.65</v>
      </c>
      <c r="I136" s="148"/>
      <c r="J136" s="149">
        <f>ROUND(I136*H136,2)</f>
        <v>0</v>
      </c>
      <c r="K136" s="145" t="s">
        <v>160</v>
      </c>
      <c r="L136" s="32"/>
      <c r="M136" s="150" t="s">
        <v>3</v>
      </c>
      <c r="N136" s="151" t="s">
        <v>43</v>
      </c>
      <c r="O136" s="52"/>
      <c r="P136" s="152">
        <f>O136*H136</f>
        <v>0</v>
      </c>
      <c r="Q136" s="152">
        <v>0</v>
      </c>
      <c r="R136" s="152">
        <f>Q136*H136</f>
        <v>0</v>
      </c>
      <c r="S136" s="152">
        <v>1.75E-3</v>
      </c>
      <c r="T136" s="153">
        <f>S136*H136</f>
        <v>4.6375000000000001E-3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54" t="s">
        <v>203</v>
      </c>
      <c r="AT136" s="154" t="s">
        <v>157</v>
      </c>
      <c r="AU136" s="154" t="s">
        <v>81</v>
      </c>
      <c r="AY136" s="16" t="s">
        <v>154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6" t="s">
        <v>79</v>
      </c>
      <c r="BK136" s="155">
        <f>ROUND(I136*H136,2)</f>
        <v>0</v>
      </c>
      <c r="BL136" s="16" t="s">
        <v>203</v>
      </c>
      <c r="BM136" s="154" t="s">
        <v>264</v>
      </c>
    </row>
    <row r="137" spans="1:65" s="13" customFormat="1" x14ac:dyDescent="0.2">
      <c r="B137" s="156"/>
      <c r="D137" s="157" t="s">
        <v>163</v>
      </c>
      <c r="E137" s="158" t="s">
        <v>3</v>
      </c>
      <c r="F137" s="159" t="s">
        <v>115</v>
      </c>
      <c r="H137" s="160">
        <v>2.65</v>
      </c>
      <c r="I137" s="161"/>
      <c r="L137" s="156"/>
      <c r="M137" s="162"/>
      <c r="N137" s="163"/>
      <c r="O137" s="163"/>
      <c r="P137" s="163"/>
      <c r="Q137" s="163"/>
      <c r="R137" s="163"/>
      <c r="S137" s="163"/>
      <c r="T137" s="164"/>
      <c r="AT137" s="158" t="s">
        <v>163</v>
      </c>
      <c r="AU137" s="158" t="s">
        <v>81</v>
      </c>
      <c r="AV137" s="13" t="s">
        <v>81</v>
      </c>
      <c r="AW137" s="13" t="s">
        <v>34</v>
      </c>
      <c r="AX137" s="13" t="s">
        <v>79</v>
      </c>
      <c r="AY137" s="158" t="s">
        <v>154</v>
      </c>
    </row>
    <row r="138" spans="1:65" s="2" customFormat="1" ht="24" x14ac:dyDescent="0.2">
      <c r="A138" s="31"/>
      <c r="B138" s="142"/>
      <c r="C138" s="143" t="s">
        <v>265</v>
      </c>
      <c r="D138" s="143" t="s">
        <v>157</v>
      </c>
      <c r="E138" s="144" t="s">
        <v>266</v>
      </c>
      <c r="F138" s="145" t="s">
        <v>267</v>
      </c>
      <c r="G138" s="146" t="s">
        <v>101</v>
      </c>
      <c r="H138" s="147">
        <v>42.3</v>
      </c>
      <c r="I138" s="148"/>
      <c r="J138" s="149">
        <f>ROUND(I138*H138,2)</f>
        <v>0</v>
      </c>
      <c r="K138" s="145" t="s">
        <v>160</v>
      </c>
      <c r="L138" s="32"/>
      <c r="M138" s="150" t="s">
        <v>3</v>
      </c>
      <c r="N138" s="151" t="s">
        <v>43</v>
      </c>
      <c r="O138" s="52"/>
      <c r="P138" s="152">
        <f>O138*H138</f>
        <v>0</v>
      </c>
      <c r="Q138" s="152">
        <v>0</v>
      </c>
      <c r="R138" s="152">
        <f>Q138*H138</f>
        <v>0</v>
      </c>
      <c r="S138" s="152">
        <v>2.5999999999999999E-3</v>
      </c>
      <c r="T138" s="153">
        <f>S138*H138</f>
        <v>0.10997999999999999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54" t="s">
        <v>203</v>
      </c>
      <c r="AT138" s="154" t="s">
        <v>157</v>
      </c>
      <c r="AU138" s="154" t="s">
        <v>81</v>
      </c>
      <c r="AY138" s="16" t="s">
        <v>154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6" t="s">
        <v>79</v>
      </c>
      <c r="BK138" s="155">
        <f>ROUND(I138*H138,2)</f>
        <v>0</v>
      </c>
      <c r="BL138" s="16" t="s">
        <v>203</v>
      </c>
      <c r="BM138" s="154" t="s">
        <v>268</v>
      </c>
    </row>
    <row r="139" spans="1:65" s="13" customFormat="1" x14ac:dyDescent="0.2">
      <c r="B139" s="156"/>
      <c r="D139" s="157" t="s">
        <v>163</v>
      </c>
      <c r="E139" s="158" t="s">
        <v>3</v>
      </c>
      <c r="F139" s="159" t="s">
        <v>99</v>
      </c>
      <c r="H139" s="160">
        <v>42.3</v>
      </c>
      <c r="I139" s="161"/>
      <c r="L139" s="156"/>
      <c r="M139" s="162"/>
      <c r="N139" s="163"/>
      <c r="O139" s="163"/>
      <c r="P139" s="163"/>
      <c r="Q139" s="163"/>
      <c r="R139" s="163"/>
      <c r="S139" s="163"/>
      <c r="T139" s="164"/>
      <c r="AT139" s="158" t="s">
        <v>163</v>
      </c>
      <c r="AU139" s="158" t="s">
        <v>81</v>
      </c>
      <c r="AV139" s="13" t="s">
        <v>81</v>
      </c>
      <c r="AW139" s="13" t="s">
        <v>34</v>
      </c>
      <c r="AX139" s="13" t="s">
        <v>79</v>
      </c>
      <c r="AY139" s="158" t="s">
        <v>154</v>
      </c>
    </row>
    <row r="140" spans="1:65" s="2" customFormat="1" ht="16.5" customHeight="1" x14ac:dyDescent="0.2">
      <c r="A140" s="31"/>
      <c r="B140" s="142"/>
      <c r="C140" s="143" t="s">
        <v>269</v>
      </c>
      <c r="D140" s="143" t="s">
        <v>157</v>
      </c>
      <c r="E140" s="144" t="s">
        <v>270</v>
      </c>
      <c r="F140" s="145" t="s">
        <v>271</v>
      </c>
      <c r="G140" s="146" t="s">
        <v>101</v>
      </c>
      <c r="H140" s="147">
        <v>16</v>
      </c>
      <c r="I140" s="148"/>
      <c r="J140" s="149">
        <f>ROUND(I140*H140,2)</f>
        <v>0</v>
      </c>
      <c r="K140" s="145" t="s">
        <v>160</v>
      </c>
      <c r="L140" s="32"/>
      <c r="M140" s="150" t="s">
        <v>3</v>
      </c>
      <c r="N140" s="151" t="s">
        <v>43</v>
      </c>
      <c r="O140" s="52"/>
      <c r="P140" s="152">
        <f>O140*H140</f>
        <v>0</v>
      </c>
      <c r="Q140" s="152">
        <v>0</v>
      </c>
      <c r="R140" s="152">
        <f>Q140*H140</f>
        <v>0</v>
      </c>
      <c r="S140" s="152">
        <v>3.9399999999999999E-3</v>
      </c>
      <c r="T140" s="153">
        <f>S140*H140</f>
        <v>6.3039999999999999E-2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54" t="s">
        <v>203</v>
      </c>
      <c r="AT140" s="154" t="s">
        <v>157</v>
      </c>
      <c r="AU140" s="154" t="s">
        <v>81</v>
      </c>
      <c r="AY140" s="16" t="s">
        <v>154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6" t="s">
        <v>79</v>
      </c>
      <c r="BK140" s="155">
        <f>ROUND(I140*H140,2)</f>
        <v>0</v>
      </c>
      <c r="BL140" s="16" t="s">
        <v>203</v>
      </c>
      <c r="BM140" s="154" t="s">
        <v>272</v>
      </c>
    </row>
    <row r="141" spans="1:65" s="13" customFormat="1" x14ac:dyDescent="0.2">
      <c r="B141" s="156"/>
      <c r="D141" s="157" t="s">
        <v>163</v>
      </c>
      <c r="E141" s="158" t="s">
        <v>3</v>
      </c>
      <c r="F141" s="159" t="s">
        <v>273</v>
      </c>
      <c r="H141" s="160">
        <v>16</v>
      </c>
      <c r="I141" s="161"/>
      <c r="L141" s="156"/>
      <c r="M141" s="162"/>
      <c r="N141" s="163"/>
      <c r="O141" s="163"/>
      <c r="P141" s="163"/>
      <c r="Q141" s="163"/>
      <c r="R141" s="163"/>
      <c r="S141" s="163"/>
      <c r="T141" s="164"/>
      <c r="AT141" s="158" t="s">
        <v>163</v>
      </c>
      <c r="AU141" s="158" t="s">
        <v>81</v>
      </c>
      <c r="AV141" s="13" t="s">
        <v>81</v>
      </c>
      <c r="AW141" s="13" t="s">
        <v>34</v>
      </c>
      <c r="AX141" s="13" t="s">
        <v>79</v>
      </c>
      <c r="AY141" s="158" t="s">
        <v>154</v>
      </c>
    </row>
    <row r="142" spans="1:65" s="2" customFormat="1" ht="33" customHeight="1" x14ac:dyDescent="0.2">
      <c r="A142" s="31"/>
      <c r="B142" s="142"/>
      <c r="C142" s="143" t="s">
        <v>274</v>
      </c>
      <c r="D142" s="143" t="s">
        <v>157</v>
      </c>
      <c r="E142" s="144" t="s">
        <v>275</v>
      </c>
      <c r="F142" s="145" t="s">
        <v>276</v>
      </c>
      <c r="G142" s="146" t="s">
        <v>101</v>
      </c>
      <c r="H142" s="147">
        <v>2.65</v>
      </c>
      <c r="I142" s="148"/>
      <c r="J142" s="149">
        <f>ROUND(I142*H142,2)</f>
        <v>0</v>
      </c>
      <c r="K142" s="145" t="s">
        <v>160</v>
      </c>
      <c r="L142" s="32"/>
      <c r="M142" s="150" t="s">
        <v>3</v>
      </c>
      <c r="N142" s="151" t="s">
        <v>43</v>
      </c>
      <c r="O142" s="52"/>
      <c r="P142" s="152">
        <f>O142*H142</f>
        <v>0</v>
      </c>
      <c r="Q142" s="152">
        <v>8.9999999999999998E-4</v>
      </c>
      <c r="R142" s="152">
        <f>Q142*H142</f>
        <v>2.385E-3</v>
      </c>
      <c r="S142" s="152">
        <v>0</v>
      </c>
      <c r="T142" s="153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54" t="s">
        <v>203</v>
      </c>
      <c r="AT142" s="154" t="s">
        <v>157</v>
      </c>
      <c r="AU142" s="154" t="s">
        <v>81</v>
      </c>
      <c r="AY142" s="16" t="s">
        <v>154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6" t="s">
        <v>79</v>
      </c>
      <c r="BK142" s="155">
        <f>ROUND(I142*H142,2)</f>
        <v>0</v>
      </c>
      <c r="BL142" s="16" t="s">
        <v>203</v>
      </c>
      <c r="BM142" s="154" t="s">
        <v>277</v>
      </c>
    </row>
    <row r="143" spans="1:65" s="13" customFormat="1" x14ac:dyDescent="0.2">
      <c r="B143" s="156"/>
      <c r="D143" s="157" t="s">
        <v>163</v>
      </c>
      <c r="E143" s="158" t="s">
        <v>3</v>
      </c>
      <c r="F143" s="159" t="s">
        <v>278</v>
      </c>
      <c r="H143" s="160">
        <v>2.65</v>
      </c>
      <c r="I143" s="161"/>
      <c r="L143" s="156"/>
      <c r="M143" s="162"/>
      <c r="N143" s="163"/>
      <c r="O143" s="163"/>
      <c r="P143" s="163"/>
      <c r="Q143" s="163"/>
      <c r="R143" s="163"/>
      <c r="S143" s="163"/>
      <c r="T143" s="164"/>
      <c r="AT143" s="158" t="s">
        <v>163</v>
      </c>
      <c r="AU143" s="158" t="s">
        <v>81</v>
      </c>
      <c r="AV143" s="13" t="s">
        <v>81</v>
      </c>
      <c r="AW143" s="13" t="s">
        <v>34</v>
      </c>
      <c r="AX143" s="13" t="s">
        <v>79</v>
      </c>
      <c r="AY143" s="158" t="s">
        <v>154</v>
      </c>
    </row>
    <row r="144" spans="1:65" s="2" customFormat="1" ht="55.5" customHeight="1" x14ac:dyDescent="0.2">
      <c r="A144" s="31"/>
      <c r="B144" s="142"/>
      <c r="C144" s="143" t="s">
        <v>279</v>
      </c>
      <c r="D144" s="143" t="s">
        <v>157</v>
      </c>
      <c r="E144" s="144" t="s">
        <v>280</v>
      </c>
      <c r="F144" s="145" t="s">
        <v>281</v>
      </c>
      <c r="G144" s="146" t="s">
        <v>106</v>
      </c>
      <c r="H144" s="147">
        <v>267.84899999999999</v>
      </c>
      <c r="I144" s="148"/>
      <c r="J144" s="149">
        <f>ROUND(I144*H144,2)</f>
        <v>0</v>
      </c>
      <c r="K144" s="145" t="s">
        <v>160</v>
      </c>
      <c r="L144" s="32"/>
      <c r="M144" s="150" t="s">
        <v>3</v>
      </c>
      <c r="N144" s="151" t="s">
        <v>43</v>
      </c>
      <c r="O144" s="52"/>
      <c r="P144" s="152">
        <f>O144*H144</f>
        <v>0</v>
      </c>
      <c r="Q144" s="152">
        <v>6.6E-3</v>
      </c>
      <c r="R144" s="152">
        <f>Q144*H144</f>
        <v>1.7678034</v>
      </c>
      <c r="S144" s="152">
        <v>0</v>
      </c>
      <c r="T144" s="153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54" t="s">
        <v>203</v>
      </c>
      <c r="AT144" s="154" t="s">
        <v>157</v>
      </c>
      <c r="AU144" s="154" t="s">
        <v>81</v>
      </c>
      <c r="AY144" s="16" t="s">
        <v>154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6" t="s">
        <v>79</v>
      </c>
      <c r="BK144" s="155">
        <f>ROUND(I144*H144,2)</f>
        <v>0</v>
      </c>
      <c r="BL144" s="16" t="s">
        <v>203</v>
      </c>
      <c r="BM144" s="154" t="s">
        <v>282</v>
      </c>
    </row>
    <row r="145" spans="1:65" s="13" customFormat="1" x14ac:dyDescent="0.2">
      <c r="B145" s="156"/>
      <c r="D145" s="157" t="s">
        <v>163</v>
      </c>
      <c r="E145" s="158" t="s">
        <v>3</v>
      </c>
      <c r="F145" s="159" t="s">
        <v>104</v>
      </c>
      <c r="H145" s="160">
        <v>267.84899999999999</v>
      </c>
      <c r="I145" s="161"/>
      <c r="L145" s="156"/>
      <c r="M145" s="162"/>
      <c r="N145" s="163"/>
      <c r="O145" s="163"/>
      <c r="P145" s="163"/>
      <c r="Q145" s="163"/>
      <c r="R145" s="163"/>
      <c r="S145" s="163"/>
      <c r="T145" s="164"/>
      <c r="AT145" s="158" t="s">
        <v>163</v>
      </c>
      <c r="AU145" s="158" t="s">
        <v>81</v>
      </c>
      <c r="AV145" s="13" t="s">
        <v>81</v>
      </c>
      <c r="AW145" s="13" t="s">
        <v>34</v>
      </c>
      <c r="AX145" s="13" t="s">
        <v>79</v>
      </c>
      <c r="AY145" s="158" t="s">
        <v>154</v>
      </c>
    </row>
    <row r="146" spans="1:65" s="2" customFormat="1" ht="48" x14ac:dyDescent="0.2">
      <c r="A146" s="31"/>
      <c r="B146" s="142"/>
      <c r="C146" s="143" t="s">
        <v>283</v>
      </c>
      <c r="D146" s="143" t="s">
        <v>157</v>
      </c>
      <c r="E146" s="144" t="s">
        <v>284</v>
      </c>
      <c r="F146" s="145" t="s">
        <v>285</v>
      </c>
      <c r="G146" s="146" t="s">
        <v>101</v>
      </c>
      <c r="H146" s="147">
        <v>21.8</v>
      </c>
      <c r="I146" s="148"/>
      <c r="J146" s="149">
        <f>ROUND(I146*H146,2)</f>
        <v>0</v>
      </c>
      <c r="K146" s="145" t="s">
        <v>160</v>
      </c>
      <c r="L146" s="32"/>
      <c r="M146" s="150" t="s">
        <v>3</v>
      </c>
      <c r="N146" s="151" t="s">
        <v>43</v>
      </c>
      <c r="O146" s="52"/>
      <c r="P146" s="152">
        <f>O146*H146</f>
        <v>0</v>
      </c>
      <c r="Q146" s="152">
        <v>2.2300000000000002E-3</v>
      </c>
      <c r="R146" s="152">
        <f>Q146*H146</f>
        <v>4.8614000000000004E-2</v>
      </c>
      <c r="S146" s="152">
        <v>0</v>
      </c>
      <c r="T146" s="153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54" t="s">
        <v>203</v>
      </c>
      <c r="AT146" s="154" t="s">
        <v>157</v>
      </c>
      <c r="AU146" s="154" t="s">
        <v>81</v>
      </c>
      <c r="AY146" s="16" t="s">
        <v>154</v>
      </c>
      <c r="BE146" s="155">
        <f>IF(N146="základní",J146,0)</f>
        <v>0</v>
      </c>
      <c r="BF146" s="155">
        <f>IF(N146="snížená",J146,0)</f>
        <v>0</v>
      </c>
      <c r="BG146" s="155">
        <f>IF(N146="zákl. přenesená",J146,0)</f>
        <v>0</v>
      </c>
      <c r="BH146" s="155">
        <f>IF(N146="sníž. přenesená",J146,0)</f>
        <v>0</v>
      </c>
      <c r="BI146" s="155">
        <f>IF(N146="nulová",J146,0)</f>
        <v>0</v>
      </c>
      <c r="BJ146" s="16" t="s">
        <v>79</v>
      </c>
      <c r="BK146" s="155">
        <f>ROUND(I146*H146,2)</f>
        <v>0</v>
      </c>
      <c r="BL146" s="16" t="s">
        <v>203</v>
      </c>
      <c r="BM146" s="154" t="s">
        <v>286</v>
      </c>
    </row>
    <row r="147" spans="1:65" s="13" customFormat="1" x14ac:dyDescent="0.2">
      <c r="B147" s="156"/>
      <c r="D147" s="157" t="s">
        <v>163</v>
      </c>
      <c r="E147" s="158" t="s">
        <v>3</v>
      </c>
      <c r="F147" s="159" t="s">
        <v>121</v>
      </c>
      <c r="H147" s="160">
        <v>21.8</v>
      </c>
      <c r="I147" s="161"/>
      <c r="L147" s="156"/>
      <c r="M147" s="162"/>
      <c r="N147" s="163"/>
      <c r="O147" s="163"/>
      <c r="P147" s="163"/>
      <c r="Q147" s="163"/>
      <c r="R147" s="163"/>
      <c r="S147" s="163"/>
      <c r="T147" s="164"/>
      <c r="AT147" s="158" t="s">
        <v>163</v>
      </c>
      <c r="AU147" s="158" t="s">
        <v>81</v>
      </c>
      <c r="AV147" s="13" t="s">
        <v>81</v>
      </c>
      <c r="AW147" s="13" t="s">
        <v>34</v>
      </c>
      <c r="AX147" s="13" t="s">
        <v>79</v>
      </c>
      <c r="AY147" s="158" t="s">
        <v>154</v>
      </c>
    </row>
    <row r="148" spans="1:65" s="2" customFormat="1" ht="33" customHeight="1" x14ac:dyDescent="0.2">
      <c r="A148" s="31"/>
      <c r="B148" s="142"/>
      <c r="C148" s="143" t="s">
        <v>287</v>
      </c>
      <c r="D148" s="143" t="s">
        <v>157</v>
      </c>
      <c r="E148" s="144" t="s">
        <v>288</v>
      </c>
      <c r="F148" s="145" t="s">
        <v>289</v>
      </c>
      <c r="G148" s="146" t="s">
        <v>101</v>
      </c>
      <c r="H148" s="147">
        <v>3.5</v>
      </c>
      <c r="I148" s="148"/>
      <c r="J148" s="149">
        <f>ROUND(I148*H148,2)</f>
        <v>0</v>
      </c>
      <c r="K148" s="145" t="s">
        <v>160</v>
      </c>
      <c r="L148" s="32"/>
      <c r="M148" s="150" t="s">
        <v>3</v>
      </c>
      <c r="N148" s="151" t="s">
        <v>43</v>
      </c>
      <c r="O148" s="52"/>
      <c r="P148" s="152">
        <f>O148*H148</f>
        <v>0</v>
      </c>
      <c r="Q148" s="152">
        <v>8.6599999999999993E-3</v>
      </c>
      <c r="R148" s="152">
        <f>Q148*H148</f>
        <v>3.0309999999999997E-2</v>
      </c>
      <c r="S148" s="152">
        <v>0</v>
      </c>
      <c r="T148" s="153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54" t="s">
        <v>203</v>
      </c>
      <c r="AT148" s="154" t="s">
        <v>157</v>
      </c>
      <c r="AU148" s="154" t="s">
        <v>81</v>
      </c>
      <c r="AY148" s="16" t="s">
        <v>154</v>
      </c>
      <c r="BE148" s="155">
        <f>IF(N148="základní",J148,0)</f>
        <v>0</v>
      </c>
      <c r="BF148" s="155">
        <f>IF(N148="snížená",J148,0)</f>
        <v>0</v>
      </c>
      <c r="BG148" s="155">
        <f>IF(N148="zákl. přenesená",J148,0)</f>
        <v>0</v>
      </c>
      <c r="BH148" s="155">
        <f>IF(N148="sníž. přenesená",J148,0)</f>
        <v>0</v>
      </c>
      <c r="BI148" s="155">
        <f>IF(N148="nulová",J148,0)</f>
        <v>0</v>
      </c>
      <c r="BJ148" s="16" t="s">
        <v>79</v>
      </c>
      <c r="BK148" s="155">
        <f>ROUND(I148*H148,2)</f>
        <v>0</v>
      </c>
      <c r="BL148" s="16" t="s">
        <v>203</v>
      </c>
      <c r="BM148" s="154" t="s">
        <v>290</v>
      </c>
    </row>
    <row r="149" spans="1:65" s="13" customFormat="1" x14ac:dyDescent="0.2">
      <c r="B149" s="156"/>
      <c r="D149" s="157" t="s">
        <v>163</v>
      </c>
      <c r="E149" s="158" t="s">
        <v>3</v>
      </c>
      <c r="F149" s="159" t="s">
        <v>112</v>
      </c>
      <c r="H149" s="160">
        <v>3.5</v>
      </c>
      <c r="I149" s="161"/>
      <c r="L149" s="156"/>
      <c r="M149" s="162"/>
      <c r="N149" s="163"/>
      <c r="O149" s="163"/>
      <c r="P149" s="163"/>
      <c r="Q149" s="163"/>
      <c r="R149" s="163"/>
      <c r="S149" s="163"/>
      <c r="T149" s="164"/>
      <c r="AT149" s="158" t="s">
        <v>163</v>
      </c>
      <c r="AU149" s="158" t="s">
        <v>81</v>
      </c>
      <c r="AV149" s="13" t="s">
        <v>81</v>
      </c>
      <c r="AW149" s="13" t="s">
        <v>34</v>
      </c>
      <c r="AX149" s="13" t="s">
        <v>79</v>
      </c>
      <c r="AY149" s="158" t="s">
        <v>154</v>
      </c>
    </row>
    <row r="150" spans="1:65" s="2" customFormat="1" ht="33" customHeight="1" x14ac:dyDescent="0.2">
      <c r="A150" s="31"/>
      <c r="B150" s="142"/>
      <c r="C150" s="143" t="s">
        <v>291</v>
      </c>
      <c r="D150" s="143" t="s">
        <v>157</v>
      </c>
      <c r="E150" s="144" t="s">
        <v>292</v>
      </c>
      <c r="F150" s="145" t="s">
        <v>293</v>
      </c>
      <c r="G150" s="146" t="s">
        <v>101</v>
      </c>
      <c r="H150" s="147">
        <v>25.42</v>
      </c>
      <c r="I150" s="148"/>
      <c r="J150" s="149">
        <f>ROUND(I150*H150,2)</f>
        <v>0</v>
      </c>
      <c r="K150" s="145" t="s">
        <v>160</v>
      </c>
      <c r="L150" s="32"/>
      <c r="M150" s="150" t="s">
        <v>3</v>
      </c>
      <c r="N150" s="151" t="s">
        <v>43</v>
      </c>
      <c r="O150" s="52"/>
      <c r="P150" s="152">
        <f>O150*H150</f>
        <v>0</v>
      </c>
      <c r="Q150" s="152">
        <v>4.3299999999999996E-3</v>
      </c>
      <c r="R150" s="152">
        <f>Q150*H150</f>
        <v>0.1100686</v>
      </c>
      <c r="S150" s="152">
        <v>0</v>
      </c>
      <c r="T150" s="15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54" t="s">
        <v>203</v>
      </c>
      <c r="AT150" s="154" t="s">
        <v>157</v>
      </c>
      <c r="AU150" s="154" t="s">
        <v>81</v>
      </c>
      <c r="AY150" s="16" t="s">
        <v>154</v>
      </c>
      <c r="BE150" s="155">
        <f>IF(N150="základní",J150,0)</f>
        <v>0</v>
      </c>
      <c r="BF150" s="155">
        <f>IF(N150="snížená",J150,0)</f>
        <v>0</v>
      </c>
      <c r="BG150" s="155">
        <f>IF(N150="zákl. přenesená",J150,0)</f>
        <v>0</v>
      </c>
      <c r="BH150" s="155">
        <f>IF(N150="sníž. přenesená",J150,0)</f>
        <v>0</v>
      </c>
      <c r="BI150" s="155">
        <f>IF(N150="nulová",J150,0)</f>
        <v>0</v>
      </c>
      <c r="BJ150" s="16" t="s">
        <v>79</v>
      </c>
      <c r="BK150" s="155">
        <f>ROUND(I150*H150,2)</f>
        <v>0</v>
      </c>
      <c r="BL150" s="16" t="s">
        <v>203</v>
      </c>
      <c r="BM150" s="154" t="s">
        <v>294</v>
      </c>
    </row>
    <row r="151" spans="1:65" s="13" customFormat="1" x14ac:dyDescent="0.2">
      <c r="B151" s="156"/>
      <c r="D151" s="157" t="s">
        <v>163</v>
      </c>
      <c r="E151" s="158" t="s">
        <v>3</v>
      </c>
      <c r="F151" s="159" t="s">
        <v>109</v>
      </c>
      <c r="H151" s="160">
        <v>25.42</v>
      </c>
      <c r="I151" s="161"/>
      <c r="L151" s="156"/>
      <c r="M151" s="162"/>
      <c r="N151" s="163"/>
      <c r="O151" s="163"/>
      <c r="P151" s="163"/>
      <c r="Q151" s="163"/>
      <c r="R151" s="163"/>
      <c r="S151" s="163"/>
      <c r="T151" s="164"/>
      <c r="AT151" s="158" t="s">
        <v>163</v>
      </c>
      <c r="AU151" s="158" t="s">
        <v>81</v>
      </c>
      <c r="AV151" s="13" t="s">
        <v>81</v>
      </c>
      <c r="AW151" s="13" t="s">
        <v>34</v>
      </c>
      <c r="AX151" s="13" t="s">
        <v>79</v>
      </c>
      <c r="AY151" s="158" t="s">
        <v>154</v>
      </c>
    </row>
    <row r="152" spans="1:65" s="2" customFormat="1" ht="36" x14ac:dyDescent="0.2">
      <c r="A152" s="31"/>
      <c r="B152" s="142"/>
      <c r="C152" s="143" t="s">
        <v>295</v>
      </c>
      <c r="D152" s="143" t="s">
        <v>157</v>
      </c>
      <c r="E152" s="144" t="s">
        <v>296</v>
      </c>
      <c r="F152" s="145" t="s">
        <v>297</v>
      </c>
      <c r="G152" s="146" t="s">
        <v>101</v>
      </c>
      <c r="H152" s="147">
        <v>42.3</v>
      </c>
      <c r="I152" s="148"/>
      <c r="J152" s="149">
        <f>ROUND(I152*H152,2)</f>
        <v>0</v>
      </c>
      <c r="K152" s="145" t="s">
        <v>160</v>
      </c>
      <c r="L152" s="32"/>
      <c r="M152" s="150" t="s">
        <v>3</v>
      </c>
      <c r="N152" s="151" t="s">
        <v>43</v>
      </c>
      <c r="O152" s="52"/>
      <c r="P152" s="152">
        <f>O152*H152</f>
        <v>0</v>
      </c>
      <c r="Q152" s="152">
        <v>1.8500000000000001E-3</v>
      </c>
      <c r="R152" s="152">
        <f>Q152*H152</f>
        <v>7.8255000000000005E-2</v>
      </c>
      <c r="S152" s="152">
        <v>0</v>
      </c>
      <c r="T152" s="153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54" t="s">
        <v>203</v>
      </c>
      <c r="AT152" s="154" t="s">
        <v>157</v>
      </c>
      <c r="AU152" s="154" t="s">
        <v>81</v>
      </c>
      <c r="AY152" s="16" t="s">
        <v>154</v>
      </c>
      <c r="BE152" s="155">
        <f>IF(N152="základní",J152,0)</f>
        <v>0</v>
      </c>
      <c r="BF152" s="155">
        <f>IF(N152="snížená",J152,0)</f>
        <v>0</v>
      </c>
      <c r="BG152" s="155">
        <f>IF(N152="zákl. přenesená",J152,0)</f>
        <v>0</v>
      </c>
      <c r="BH152" s="155">
        <f>IF(N152="sníž. přenesená",J152,0)</f>
        <v>0</v>
      </c>
      <c r="BI152" s="155">
        <f>IF(N152="nulová",J152,0)</f>
        <v>0</v>
      </c>
      <c r="BJ152" s="16" t="s">
        <v>79</v>
      </c>
      <c r="BK152" s="155">
        <f>ROUND(I152*H152,2)</f>
        <v>0</v>
      </c>
      <c r="BL152" s="16" t="s">
        <v>203</v>
      </c>
      <c r="BM152" s="154" t="s">
        <v>298</v>
      </c>
    </row>
    <row r="153" spans="1:65" s="13" customFormat="1" x14ac:dyDescent="0.2">
      <c r="B153" s="156"/>
      <c r="D153" s="157" t="s">
        <v>163</v>
      </c>
      <c r="E153" s="158" t="s">
        <v>3</v>
      </c>
      <c r="F153" s="159" t="s">
        <v>99</v>
      </c>
      <c r="H153" s="160">
        <v>42.3</v>
      </c>
      <c r="I153" s="161"/>
      <c r="L153" s="156"/>
      <c r="M153" s="162"/>
      <c r="N153" s="163"/>
      <c r="O153" s="163"/>
      <c r="P153" s="163"/>
      <c r="Q153" s="163"/>
      <c r="R153" s="163"/>
      <c r="S153" s="163"/>
      <c r="T153" s="164"/>
      <c r="AT153" s="158" t="s">
        <v>163</v>
      </c>
      <c r="AU153" s="158" t="s">
        <v>81</v>
      </c>
      <c r="AV153" s="13" t="s">
        <v>81</v>
      </c>
      <c r="AW153" s="13" t="s">
        <v>34</v>
      </c>
      <c r="AX153" s="13" t="s">
        <v>79</v>
      </c>
      <c r="AY153" s="158" t="s">
        <v>154</v>
      </c>
    </row>
    <row r="154" spans="1:65" s="2" customFormat="1" ht="44.25" customHeight="1" x14ac:dyDescent="0.2">
      <c r="A154" s="31"/>
      <c r="B154" s="142"/>
      <c r="C154" s="143" t="s">
        <v>224</v>
      </c>
      <c r="D154" s="143" t="s">
        <v>157</v>
      </c>
      <c r="E154" s="144" t="s">
        <v>299</v>
      </c>
      <c r="F154" s="145" t="s">
        <v>300</v>
      </c>
      <c r="G154" s="146" t="s">
        <v>101</v>
      </c>
      <c r="H154" s="147">
        <v>42.3</v>
      </c>
      <c r="I154" s="148"/>
      <c r="J154" s="149">
        <f>ROUND(I154*H154,2)</f>
        <v>0</v>
      </c>
      <c r="K154" s="145" t="s">
        <v>160</v>
      </c>
      <c r="L154" s="32"/>
      <c r="M154" s="150" t="s">
        <v>3</v>
      </c>
      <c r="N154" s="151" t="s">
        <v>43</v>
      </c>
      <c r="O154" s="52"/>
      <c r="P154" s="152">
        <f>O154*H154</f>
        <v>0</v>
      </c>
      <c r="Q154" s="152">
        <v>2.14E-3</v>
      </c>
      <c r="R154" s="152">
        <f>Q154*H154</f>
        <v>9.0521999999999991E-2</v>
      </c>
      <c r="S154" s="152">
        <v>0</v>
      </c>
      <c r="T154" s="15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54" t="s">
        <v>203</v>
      </c>
      <c r="AT154" s="154" t="s">
        <v>157</v>
      </c>
      <c r="AU154" s="154" t="s">
        <v>81</v>
      </c>
      <c r="AY154" s="16" t="s">
        <v>154</v>
      </c>
      <c r="BE154" s="155">
        <f>IF(N154="základní",J154,0)</f>
        <v>0</v>
      </c>
      <c r="BF154" s="155">
        <f>IF(N154="snížená",J154,0)</f>
        <v>0</v>
      </c>
      <c r="BG154" s="155">
        <f>IF(N154="zákl. přenesená",J154,0)</f>
        <v>0</v>
      </c>
      <c r="BH154" s="155">
        <f>IF(N154="sníž. přenesená",J154,0)</f>
        <v>0</v>
      </c>
      <c r="BI154" s="155">
        <f>IF(N154="nulová",J154,0)</f>
        <v>0</v>
      </c>
      <c r="BJ154" s="16" t="s">
        <v>79</v>
      </c>
      <c r="BK154" s="155">
        <f>ROUND(I154*H154,2)</f>
        <v>0</v>
      </c>
      <c r="BL154" s="16" t="s">
        <v>203</v>
      </c>
      <c r="BM154" s="154" t="s">
        <v>301</v>
      </c>
    </row>
    <row r="155" spans="1:65" s="13" customFormat="1" x14ac:dyDescent="0.2">
      <c r="B155" s="156"/>
      <c r="D155" s="157" t="s">
        <v>163</v>
      </c>
      <c r="E155" s="158" t="s">
        <v>3</v>
      </c>
      <c r="F155" s="159" t="s">
        <v>99</v>
      </c>
      <c r="H155" s="160">
        <v>42.3</v>
      </c>
      <c r="I155" s="161"/>
      <c r="L155" s="156"/>
      <c r="M155" s="162"/>
      <c r="N155" s="163"/>
      <c r="O155" s="163"/>
      <c r="P155" s="163"/>
      <c r="Q155" s="163"/>
      <c r="R155" s="163"/>
      <c r="S155" s="163"/>
      <c r="T155" s="164"/>
      <c r="AT155" s="158" t="s">
        <v>163</v>
      </c>
      <c r="AU155" s="158" t="s">
        <v>81</v>
      </c>
      <c r="AV155" s="13" t="s">
        <v>81</v>
      </c>
      <c r="AW155" s="13" t="s">
        <v>34</v>
      </c>
      <c r="AX155" s="13" t="s">
        <v>79</v>
      </c>
      <c r="AY155" s="158" t="s">
        <v>154</v>
      </c>
    </row>
    <row r="156" spans="1:65" s="2" customFormat="1" ht="44.25" customHeight="1" x14ac:dyDescent="0.2">
      <c r="A156" s="31"/>
      <c r="B156" s="142"/>
      <c r="C156" s="143" t="s">
        <v>302</v>
      </c>
      <c r="D156" s="143" t="s">
        <v>157</v>
      </c>
      <c r="E156" s="144" t="s">
        <v>303</v>
      </c>
      <c r="F156" s="145" t="s">
        <v>304</v>
      </c>
      <c r="G156" s="146" t="s">
        <v>101</v>
      </c>
      <c r="H156" s="147">
        <v>2.65</v>
      </c>
      <c r="I156" s="148"/>
      <c r="J156" s="149">
        <f>ROUND(I156*H156,2)</f>
        <v>0</v>
      </c>
      <c r="K156" s="145" t="s">
        <v>160</v>
      </c>
      <c r="L156" s="32"/>
      <c r="M156" s="150" t="s">
        <v>3</v>
      </c>
      <c r="N156" s="151" t="s">
        <v>43</v>
      </c>
      <c r="O156" s="52"/>
      <c r="P156" s="152">
        <f>O156*H156</f>
        <v>0</v>
      </c>
      <c r="Q156" s="152">
        <v>4.3600000000000002E-3</v>
      </c>
      <c r="R156" s="152">
        <f>Q156*H156</f>
        <v>1.1554E-2</v>
      </c>
      <c r="S156" s="152">
        <v>0</v>
      </c>
      <c r="T156" s="15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54" t="s">
        <v>203</v>
      </c>
      <c r="AT156" s="154" t="s">
        <v>157</v>
      </c>
      <c r="AU156" s="154" t="s">
        <v>81</v>
      </c>
      <c r="AY156" s="16" t="s">
        <v>154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6" t="s">
        <v>79</v>
      </c>
      <c r="BK156" s="155">
        <f>ROUND(I156*H156,2)</f>
        <v>0</v>
      </c>
      <c r="BL156" s="16" t="s">
        <v>203</v>
      </c>
      <c r="BM156" s="154" t="s">
        <v>305</v>
      </c>
    </row>
    <row r="157" spans="1:65" s="13" customFormat="1" x14ac:dyDescent="0.2">
      <c r="B157" s="156"/>
      <c r="D157" s="157" t="s">
        <v>163</v>
      </c>
      <c r="E157" s="158" t="s">
        <v>3</v>
      </c>
      <c r="F157" s="159" t="s">
        <v>115</v>
      </c>
      <c r="H157" s="160">
        <v>2.65</v>
      </c>
      <c r="I157" s="161"/>
      <c r="L157" s="156"/>
      <c r="M157" s="162"/>
      <c r="N157" s="163"/>
      <c r="O157" s="163"/>
      <c r="P157" s="163"/>
      <c r="Q157" s="163"/>
      <c r="R157" s="163"/>
      <c r="S157" s="163"/>
      <c r="T157" s="164"/>
      <c r="AT157" s="158" t="s">
        <v>163</v>
      </c>
      <c r="AU157" s="158" t="s">
        <v>81</v>
      </c>
      <c r="AV157" s="13" t="s">
        <v>81</v>
      </c>
      <c r="AW157" s="13" t="s">
        <v>34</v>
      </c>
      <c r="AX157" s="13" t="s">
        <v>79</v>
      </c>
      <c r="AY157" s="158" t="s">
        <v>154</v>
      </c>
    </row>
    <row r="158" spans="1:65" s="2" customFormat="1" ht="33" customHeight="1" x14ac:dyDescent="0.2">
      <c r="A158" s="31"/>
      <c r="B158" s="142"/>
      <c r="C158" s="143" t="s">
        <v>306</v>
      </c>
      <c r="D158" s="143" t="s">
        <v>157</v>
      </c>
      <c r="E158" s="144" t="s">
        <v>307</v>
      </c>
      <c r="F158" s="145" t="s">
        <v>308</v>
      </c>
      <c r="G158" s="146" t="s">
        <v>101</v>
      </c>
      <c r="H158" s="147">
        <v>42.3</v>
      </c>
      <c r="I158" s="148"/>
      <c r="J158" s="149">
        <f>ROUND(I158*H158,2)</f>
        <v>0</v>
      </c>
      <c r="K158" s="145" t="s">
        <v>160</v>
      </c>
      <c r="L158" s="32"/>
      <c r="M158" s="150" t="s">
        <v>3</v>
      </c>
      <c r="N158" s="151" t="s">
        <v>43</v>
      </c>
      <c r="O158" s="52"/>
      <c r="P158" s="152">
        <f>O158*H158</f>
        <v>0</v>
      </c>
      <c r="Q158" s="152">
        <v>1.6900000000000001E-3</v>
      </c>
      <c r="R158" s="152">
        <f>Q158*H158</f>
        <v>7.1486999999999995E-2</v>
      </c>
      <c r="S158" s="152">
        <v>0</v>
      </c>
      <c r="T158" s="153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54" t="s">
        <v>203</v>
      </c>
      <c r="AT158" s="154" t="s">
        <v>157</v>
      </c>
      <c r="AU158" s="154" t="s">
        <v>81</v>
      </c>
      <c r="AY158" s="16" t="s">
        <v>154</v>
      </c>
      <c r="BE158" s="155">
        <f>IF(N158="základní",J158,0)</f>
        <v>0</v>
      </c>
      <c r="BF158" s="155">
        <f>IF(N158="snížená",J158,0)</f>
        <v>0</v>
      </c>
      <c r="BG158" s="155">
        <f>IF(N158="zákl. přenesená",J158,0)</f>
        <v>0</v>
      </c>
      <c r="BH158" s="155">
        <f>IF(N158="sníž. přenesená",J158,0)</f>
        <v>0</v>
      </c>
      <c r="BI158" s="155">
        <f>IF(N158="nulová",J158,0)</f>
        <v>0</v>
      </c>
      <c r="BJ158" s="16" t="s">
        <v>79</v>
      </c>
      <c r="BK158" s="155">
        <f>ROUND(I158*H158,2)</f>
        <v>0</v>
      </c>
      <c r="BL158" s="16" t="s">
        <v>203</v>
      </c>
      <c r="BM158" s="154" t="s">
        <v>309</v>
      </c>
    </row>
    <row r="159" spans="1:65" s="13" customFormat="1" x14ac:dyDescent="0.2">
      <c r="B159" s="156"/>
      <c r="D159" s="157" t="s">
        <v>163</v>
      </c>
      <c r="E159" s="158" t="s">
        <v>3</v>
      </c>
      <c r="F159" s="159" t="s">
        <v>99</v>
      </c>
      <c r="H159" s="160">
        <v>42.3</v>
      </c>
      <c r="I159" s="161"/>
      <c r="L159" s="156"/>
      <c r="M159" s="162"/>
      <c r="N159" s="163"/>
      <c r="O159" s="163"/>
      <c r="P159" s="163"/>
      <c r="Q159" s="163"/>
      <c r="R159" s="163"/>
      <c r="S159" s="163"/>
      <c r="T159" s="164"/>
      <c r="AT159" s="158" t="s">
        <v>163</v>
      </c>
      <c r="AU159" s="158" t="s">
        <v>81</v>
      </c>
      <c r="AV159" s="13" t="s">
        <v>81</v>
      </c>
      <c r="AW159" s="13" t="s">
        <v>34</v>
      </c>
      <c r="AX159" s="13" t="s">
        <v>79</v>
      </c>
      <c r="AY159" s="158" t="s">
        <v>154</v>
      </c>
    </row>
    <row r="160" spans="1:65" s="2" customFormat="1" ht="36" x14ac:dyDescent="0.2">
      <c r="A160" s="31"/>
      <c r="B160" s="142"/>
      <c r="C160" s="143" t="s">
        <v>310</v>
      </c>
      <c r="D160" s="143" t="s">
        <v>157</v>
      </c>
      <c r="E160" s="144" t="s">
        <v>311</v>
      </c>
      <c r="F160" s="145" t="s">
        <v>312</v>
      </c>
      <c r="G160" s="146" t="s">
        <v>313</v>
      </c>
      <c r="H160" s="147">
        <v>1</v>
      </c>
      <c r="I160" s="148"/>
      <c r="J160" s="149">
        <f>ROUND(I160*H160,2)</f>
        <v>0</v>
      </c>
      <c r="K160" s="145" t="s">
        <v>160</v>
      </c>
      <c r="L160" s="32"/>
      <c r="M160" s="150" t="s">
        <v>3</v>
      </c>
      <c r="N160" s="151" t="s">
        <v>43</v>
      </c>
      <c r="O160" s="52"/>
      <c r="P160" s="152">
        <f>O160*H160</f>
        <v>0</v>
      </c>
      <c r="Q160" s="152">
        <v>2.5000000000000001E-4</v>
      </c>
      <c r="R160" s="152">
        <f>Q160*H160</f>
        <v>2.5000000000000001E-4</v>
      </c>
      <c r="S160" s="152">
        <v>0</v>
      </c>
      <c r="T160" s="15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54" t="s">
        <v>203</v>
      </c>
      <c r="AT160" s="154" t="s">
        <v>157</v>
      </c>
      <c r="AU160" s="154" t="s">
        <v>81</v>
      </c>
      <c r="AY160" s="16" t="s">
        <v>154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6" t="s">
        <v>79</v>
      </c>
      <c r="BK160" s="155">
        <f>ROUND(I160*H160,2)</f>
        <v>0</v>
      </c>
      <c r="BL160" s="16" t="s">
        <v>203</v>
      </c>
      <c r="BM160" s="154" t="s">
        <v>314</v>
      </c>
    </row>
    <row r="161" spans="1:65" s="2" customFormat="1" ht="44.25" customHeight="1" x14ac:dyDescent="0.2">
      <c r="A161" s="31"/>
      <c r="B161" s="142"/>
      <c r="C161" s="143" t="s">
        <v>315</v>
      </c>
      <c r="D161" s="143" t="s">
        <v>157</v>
      </c>
      <c r="E161" s="144" t="s">
        <v>316</v>
      </c>
      <c r="F161" s="145" t="s">
        <v>317</v>
      </c>
      <c r="G161" s="146" t="s">
        <v>313</v>
      </c>
      <c r="H161" s="147">
        <v>4</v>
      </c>
      <c r="I161" s="148"/>
      <c r="J161" s="149">
        <f>ROUND(I161*H161,2)</f>
        <v>0</v>
      </c>
      <c r="K161" s="145" t="s">
        <v>160</v>
      </c>
      <c r="L161" s="32"/>
      <c r="M161" s="150" t="s">
        <v>3</v>
      </c>
      <c r="N161" s="151" t="s">
        <v>43</v>
      </c>
      <c r="O161" s="52"/>
      <c r="P161" s="152">
        <f>O161*H161</f>
        <v>0</v>
      </c>
      <c r="Q161" s="152">
        <v>3.6000000000000002E-4</v>
      </c>
      <c r="R161" s="152">
        <f>Q161*H161</f>
        <v>1.4400000000000001E-3</v>
      </c>
      <c r="S161" s="152">
        <v>0</v>
      </c>
      <c r="T161" s="153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54" t="s">
        <v>203</v>
      </c>
      <c r="AT161" s="154" t="s">
        <v>157</v>
      </c>
      <c r="AU161" s="154" t="s">
        <v>81</v>
      </c>
      <c r="AY161" s="16" t="s">
        <v>154</v>
      </c>
      <c r="BE161" s="155">
        <f>IF(N161="základní",J161,0)</f>
        <v>0</v>
      </c>
      <c r="BF161" s="155">
        <f>IF(N161="snížená",J161,0)</f>
        <v>0</v>
      </c>
      <c r="BG161" s="155">
        <f>IF(N161="zákl. přenesená",J161,0)</f>
        <v>0</v>
      </c>
      <c r="BH161" s="155">
        <f>IF(N161="sníž. přenesená",J161,0)</f>
        <v>0</v>
      </c>
      <c r="BI161" s="155">
        <f>IF(N161="nulová",J161,0)</f>
        <v>0</v>
      </c>
      <c r="BJ161" s="16" t="s">
        <v>79</v>
      </c>
      <c r="BK161" s="155">
        <f>ROUND(I161*H161,2)</f>
        <v>0</v>
      </c>
      <c r="BL161" s="16" t="s">
        <v>203</v>
      </c>
      <c r="BM161" s="154" t="s">
        <v>318</v>
      </c>
    </row>
    <row r="162" spans="1:65" s="2" customFormat="1" ht="36" x14ac:dyDescent="0.2">
      <c r="A162" s="31"/>
      <c r="B162" s="142"/>
      <c r="C162" s="143" t="s">
        <v>319</v>
      </c>
      <c r="D162" s="143" t="s">
        <v>157</v>
      </c>
      <c r="E162" s="144" t="s">
        <v>320</v>
      </c>
      <c r="F162" s="145" t="s">
        <v>321</v>
      </c>
      <c r="G162" s="146" t="s">
        <v>101</v>
      </c>
      <c r="H162" s="147">
        <v>16</v>
      </c>
      <c r="I162" s="148"/>
      <c r="J162" s="149">
        <f>ROUND(I162*H162,2)</f>
        <v>0</v>
      </c>
      <c r="K162" s="145" t="s">
        <v>160</v>
      </c>
      <c r="L162" s="32"/>
      <c r="M162" s="150" t="s">
        <v>3</v>
      </c>
      <c r="N162" s="151" t="s">
        <v>43</v>
      </c>
      <c r="O162" s="52"/>
      <c r="P162" s="152">
        <f>O162*H162</f>
        <v>0</v>
      </c>
      <c r="Q162" s="152">
        <v>2.1700000000000001E-3</v>
      </c>
      <c r="R162" s="152">
        <f>Q162*H162</f>
        <v>3.4720000000000001E-2</v>
      </c>
      <c r="S162" s="152">
        <v>0</v>
      </c>
      <c r="T162" s="153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54" t="s">
        <v>203</v>
      </c>
      <c r="AT162" s="154" t="s">
        <v>157</v>
      </c>
      <c r="AU162" s="154" t="s">
        <v>81</v>
      </c>
      <c r="AY162" s="16" t="s">
        <v>154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6" t="s">
        <v>79</v>
      </c>
      <c r="BK162" s="155">
        <f>ROUND(I162*H162,2)</f>
        <v>0</v>
      </c>
      <c r="BL162" s="16" t="s">
        <v>203</v>
      </c>
      <c r="BM162" s="154" t="s">
        <v>322</v>
      </c>
    </row>
    <row r="163" spans="1:65" s="13" customFormat="1" x14ac:dyDescent="0.2">
      <c r="B163" s="156"/>
      <c r="D163" s="157" t="s">
        <v>163</v>
      </c>
      <c r="E163" s="158" t="s">
        <v>3</v>
      </c>
      <c r="F163" s="159" t="s">
        <v>273</v>
      </c>
      <c r="H163" s="160">
        <v>16</v>
      </c>
      <c r="I163" s="161"/>
      <c r="L163" s="156"/>
      <c r="M163" s="162"/>
      <c r="N163" s="163"/>
      <c r="O163" s="163"/>
      <c r="P163" s="163"/>
      <c r="Q163" s="163"/>
      <c r="R163" s="163"/>
      <c r="S163" s="163"/>
      <c r="T163" s="164"/>
      <c r="AT163" s="158" t="s">
        <v>163</v>
      </c>
      <c r="AU163" s="158" t="s">
        <v>81</v>
      </c>
      <c r="AV163" s="13" t="s">
        <v>81</v>
      </c>
      <c r="AW163" s="13" t="s">
        <v>34</v>
      </c>
      <c r="AX163" s="13" t="s">
        <v>79</v>
      </c>
      <c r="AY163" s="158" t="s">
        <v>154</v>
      </c>
    </row>
    <row r="164" spans="1:65" s="2" customFormat="1" ht="16.5" customHeight="1" x14ac:dyDescent="0.2">
      <c r="A164" s="31"/>
      <c r="B164" s="142"/>
      <c r="C164" s="165" t="s">
        <v>323</v>
      </c>
      <c r="D164" s="165" t="s">
        <v>220</v>
      </c>
      <c r="E164" s="166" t="s">
        <v>324</v>
      </c>
      <c r="F164" s="167" t="s">
        <v>325</v>
      </c>
      <c r="G164" s="168" t="s">
        <v>326</v>
      </c>
      <c r="H164" s="169">
        <v>0.1</v>
      </c>
      <c r="I164" s="170"/>
      <c r="J164" s="171">
        <f>ROUND(I164*H164,2)</f>
        <v>0</v>
      </c>
      <c r="K164" s="167" t="s">
        <v>160</v>
      </c>
      <c r="L164" s="172"/>
      <c r="M164" s="173" t="s">
        <v>3</v>
      </c>
      <c r="N164" s="174" t="s">
        <v>43</v>
      </c>
      <c r="O164" s="52"/>
      <c r="P164" s="152">
        <f>O164*H164</f>
        <v>0</v>
      </c>
      <c r="Q164" s="152">
        <v>1E-3</v>
      </c>
      <c r="R164" s="152">
        <f>Q164*H164</f>
        <v>1E-4</v>
      </c>
      <c r="S164" s="152">
        <v>0</v>
      </c>
      <c r="T164" s="153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54" t="s">
        <v>224</v>
      </c>
      <c r="AT164" s="154" t="s">
        <v>220</v>
      </c>
      <c r="AU164" s="154" t="s">
        <v>81</v>
      </c>
      <c r="AY164" s="16" t="s">
        <v>154</v>
      </c>
      <c r="BE164" s="155">
        <f>IF(N164="základní",J164,0)</f>
        <v>0</v>
      </c>
      <c r="BF164" s="155">
        <f>IF(N164="snížená",J164,0)</f>
        <v>0</v>
      </c>
      <c r="BG164" s="155">
        <f>IF(N164="zákl. přenesená",J164,0)</f>
        <v>0</v>
      </c>
      <c r="BH164" s="155">
        <f>IF(N164="sníž. přenesená",J164,0)</f>
        <v>0</v>
      </c>
      <c r="BI164" s="155">
        <f>IF(N164="nulová",J164,0)</f>
        <v>0</v>
      </c>
      <c r="BJ164" s="16" t="s">
        <v>79</v>
      </c>
      <c r="BK164" s="155">
        <f>ROUND(I164*H164,2)</f>
        <v>0</v>
      </c>
      <c r="BL164" s="16" t="s">
        <v>203</v>
      </c>
      <c r="BM164" s="154" t="s">
        <v>327</v>
      </c>
    </row>
    <row r="165" spans="1:65" s="2" customFormat="1" ht="16.5" customHeight="1" x14ac:dyDescent="0.2">
      <c r="A165" s="31"/>
      <c r="B165" s="142"/>
      <c r="C165" s="165" t="s">
        <v>328</v>
      </c>
      <c r="D165" s="165" t="s">
        <v>220</v>
      </c>
      <c r="E165" s="166" t="s">
        <v>329</v>
      </c>
      <c r="F165" s="167" t="s">
        <v>330</v>
      </c>
      <c r="G165" s="168" t="s">
        <v>101</v>
      </c>
      <c r="H165" s="169">
        <v>39.07</v>
      </c>
      <c r="I165" s="170"/>
      <c r="J165" s="171">
        <f>ROUND(I165*H165,2)</f>
        <v>0</v>
      </c>
      <c r="K165" s="167" t="s">
        <v>160</v>
      </c>
      <c r="L165" s="172"/>
      <c r="M165" s="173" t="s">
        <v>3</v>
      </c>
      <c r="N165" s="174" t="s">
        <v>43</v>
      </c>
      <c r="O165" s="52"/>
      <c r="P165" s="152">
        <f>O165*H165</f>
        <v>0</v>
      </c>
      <c r="Q165" s="152">
        <v>2.0000000000000002E-5</v>
      </c>
      <c r="R165" s="152">
        <f>Q165*H165</f>
        <v>7.8140000000000002E-4</v>
      </c>
      <c r="S165" s="152">
        <v>0</v>
      </c>
      <c r="T165" s="153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54" t="s">
        <v>224</v>
      </c>
      <c r="AT165" s="154" t="s">
        <v>220</v>
      </c>
      <c r="AU165" s="154" t="s">
        <v>81</v>
      </c>
      <c r="AY165" s="16" t="s">
        <v>154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6" t="s">
        <v>79</v>
      </c>
      <c r="BK165" s="155">
        <f>ROUND(I165*H165,2)</f>
        <v>0</v>
      </c>
      <c r="BL165" s="16" t="s">
        <v>203</v>
      </c>
      <c r="BM165" s="154" t="s">
        <v>331</v>
      </c>
    </row>
    <row r="166" spans="1:65" s="13" customFormat="1" x14ac:dyDescent="0.2">
      <c r="B166" s="156"/>
      <c r="D166" s="157" t="s">
        <v>163</v>
      </c>
      <c r="E166" s="158" t="s">
        <v>3</v>
      </c>
      <c r="F166" s="159" t="s">
        <v>332</v>
      </c>
      <c r="H166" s="160">
        <v>39.07</v>
      </c>
      <c r="I166" s="161"/>
      <c r="L166" s="156"/>
      <c r="M166" s="162"/>
      <c r="N166" s="163"/>
      <c r="O166" s="163"/>
      <c r="P166" s="163"/>
      <c r="Q166" s="163"/>
      <c r="R166" s="163"/>
      <c r="S166" s="163"/>
      <c r="T166" s="164"/>
      <c r="AT166" s="158" t="s">
        <v>163</v>
      </c>
      <c r="AU166" s="158" t="s">
        <v>81</v>
      </c>
      <c r="AV166" s="13" t="s">
        <v>81</v>
      </c>
      <c r="AW166" s="13" t="s">
        <v>34</v>
      </c>
      <c r="AX166" s="13" t="s">
        <v>79</v>
      </c>
      <c r="AY166" s="158" t="s">
        <v>154</v>
      </c>
    </row>
    <row r="167" spans="1:65" s="2" customFormat="1" ht="24" x14ac:dyDescent="0.2">
      <c r="A167" s="31"/>
      <c r="B167" s="142"/>
      <c r="C167" s="143" t="s">
        <v>333</v>
      </c>
      <c r="D167" s="143" t="s">
        <v>157</v>
      </c>
      <c r="E167" s="144" t="s">
        <v>334</v>
      </c>
      <c r="F167" s="145" t="s">
        <v>335</v>
      </c>
      <c r="G167" s="146" t="s">
        <v>313</v>
      </c>
      <c r="H167" s="147">
        <v>2</v>
      </c>
      <c r="I167" s="148"/>
      <c r="J167" s="149">
        <f>ROUND(I167*H167,2)</f>
        <v>0</v>
      </c>
      <c r="K167" s="145" t="s">
        <v>3</v>
      </c>
      <c r="L167" s="32"/>
      <c r="M167" s="150" t="s">
        <v>3</v>
      </c>
      <c r="N167" s="151" t="s">
        <v>43</v>
      </c>
      <c r="O167" s="52"/>
      <c r="P167" s="152">
        <f>O167*H167</f>
        <v>0</v>
      </c>
      <c r="Q167" s="152">
        <v>0</v>
      </c>
      <c r="R167" s="152">
        <f>Q167*H167</f>
        <v>0</v>
      </c>
      <c r="S167" s="152">
        <v>0</v>
      </c>
      <c r="T167" s="153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54" t="s">
        <v>203</v>
      </c>
      <c r="AT167" s="154" t="s">
        <v>157</v>
      </c>
      <c r="AU167" s="154" t="s">
        <v>81</v>
      </c>
      <c r="AY167" s="16" t="s">
        <v>154</v>
      </c>
      <c r="BE167" s="155">
        <f>IF(N167="základní",J167,0)</f>
        <v>0</v>
      </c>
      <c r="BF167" s="155">
        <f>IF(N167="snížená",J167,0)</f>
        <v>0</v>
      </c>
      <c r="BG167" s="155">
        <f>IF(N167="zákl. přenesená",J167,0)</f>
        <v>0</v>
      </c>
      <c r="BH167" s="155">
        <f>IF(N167="sníž. přenesená",J167,0)</f>
        <v>0</v>
      </c>
      <c r="BI167" s="155">
        <f>IF(N167="nulová",J167,0)</f>
        <v>0</v>
      </c>
      <c r="BJ167" s="16" t="s">
        <v>79</v>
      </c>
      <c r="BK167" s="155">
        <f>ROUND(I167*H167,2)</f>
        <v>0</v>
      </c>
      <c r="BL167" s="16" t="s">
        <v>203</v>
      </c>
      <c r="BM167" s="154" t="s">
        <v>336</v>
      </c>
    </row>
    <row r="168" spans="1:65" s="2" customFormat="1" ht="44.25" customHeight="1" x14ac:dyDescent="0.2">
      <c r="A168" s="31"/>
      <c r="B168" s="142"/>
      <c r="C168" s="143" t="s">
        <v>337</v>
      </c>
      <c r="D168" s="143" t="s">
        <v>157</v>
      </c>
      <c r="E168" s="144" t="s">
        <v>338</v>
      </c>
      <c r="F168" s="145" t="s">
        <v>339</v>
      </c>
      <c r="G168" s="146" t="s">
        <v>173</v>
      </c>
      <c r="H168" s="147">
        <v>2.2480000000000002</v>
      </c>
      <c r="I168" s="148"/>
      <c r="J168" s="149">
        <f>ROUND(I168*H168,2)</f>
        <v>0</v>
      </c>
      <c r="K168" s="145" t="s">
        <v>160</v>
      </c>
      <c r="L168" s="32"/>
      <c r="M168" s="150" t="s">
        <v>3</v>
      </c>
      <c r="N168" s="151" t="s">
        <v>43</v>
      </c>
      <c r="O168" s="52"/>
      <c r="P168" s="152">
        <f>O168*H168</f>
        <v>0</v>
      </c>
      <c r="Q168" s="152">
        <v>0</v>
      </c>
      <c r="R168" s="152">
        <f>Q168*H168</f>
        <v>0</v>
      </c>
      <c r="S168" s="152">
        <v>0</v>
      </c>
      <c r="T168" s="153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54" t="s">
        <v>203</v>
      </c>
      <c r="AT168" s="154" t="s">
        <v>157</v>
      </c>
      <c r="AU168" s="154" t="s">
        <v>81</v>
      </c>
      <c r="AY168" s="16" t="s">
        <v>154</v>
      </c>
      <c r="BE168" s="155">
        <f>IF(N168="základní",J168,0)</f>
        <v>0</v>
      </c>
      <c r="BF168" s="155">
        <f>IF(N168="snížená",J168,0)</f>
        <v>0</v>
      </c>
      <c r="BG168" s="155">
        <f>IF(N168="zákl. přenesená",J168,0)</f>
        <v>0</v>
      </c>
      <c r="BH168" s="155">
        <f>IF(N168="sníž. přenesená",J168,0)</f>
        <v>0</v>
      </c>
      <c r="BI168" s="155">
        <f>IF(N168="nulová",J168,0)</f>
        <v>0</v>
      </c>
      <c r="BJ168" s="16" t="s">
        <v>79</v>
      </c>
      <c r="BK168" s="155">
        <f>ROUND(I168*H168,2)</f>
        <v>0</v>
      </c>
      <c r="BL168" s="16" t="s">
        <v>203</v>
      </c>
      <c r="BM168" s="154" t="s">
        <v>340</v>
      </c>
    </row>
    <row r="169" spans="1:65" s="12" customFormat="1" ht="22.9" customHeight="1" x14ac:dyDescent="0.2">
      <c r="B169" s="129"/>
      <c r="D169" s="130" t="s">
        <v>71</v>
      </c>
      <c r="E169" s="140" t="s">
        <v>341</v>
      </c>
      <c r="F169" s="140" t="s">
        <v>342</v>
      </c>
      <c r="I169" s="132"/>
      <c r="J169" s="141">
        <f>BK169</f>
        <v>0</v>
      </c>
      <c r="L169" s="129"/>
      <c r="M169" s="134"/>
      <c r="N169" s="135"/>
      <c r="O169" s="135"/>
      <c r="P169" s="136">
        <f>SUM(P170:P186)</f>
        <v>0</v>
      </c>
      <c r="Q169" s="135"/>
      <c r="R169" s="136">
        <f>SUM(R170:R186)</f>
        <v>0.14669592000000001</v>
      </c>
      <c r="S169" s="135"/>
      <c r="T169" s="137">
        <f>SUM(T170:T186)</f>
        <v>4.2798711699999998</v>
      </c>
      <c r="AR169" s="130" t="s">
        <v>81</v>
      </c>
      <c r="AT169" s="138" t="s">
        <v>71</v>
      </c>
      <c r="AU169" s="138" t="s">
        <v>79</v>
      </c>
      <c r="AY169" s="130" t="s">
        <v>154</v>
      </c>
      <c r="BK169" s="139">
        <f>SUM(BK170:BK186)</f>
        <v>0</v>
      </c>
    </row>
    <row r="170" spans="1:65" s="2" customFormat="1" ht="24" x14ac:dyDescent="0.2">
      <c r="A170" s="31"/>
      <c r="B170" s="142"/>
      <c r="C170" s="143" t="s">
        <v>343</v>
      </c>
      <c r="D170" s="143" t="s">
        <v>157</v>
      </c>
      <c r="E170" s="144" t="s">
        <v>344</v>
      </c>
      <c r="F170" s="145" t="s">
        <v>345</v>
      </c>
      <c r="G170" s="146" t="s">
        <v>101</v>
      </c>
      <c r="H170" s="147">
        <v>42.3</v>
      </c>
      <c r="I170" s="148"/>
      <c r="J170" s="149">
        <f>ROUND(I170*H170,2)</f>
        <v>0</v>
      </c>
      <c r="K170" s="145" t="s">
        <v>160</v>
      </c>
      <c r="L170" s="32"/>
      <c r="M170" s="150" t="s">
        <v>3</v>
      </c>
      <c r="N170" s="151" t="s">
        <v>43</v>
      </c>
      <c r="O170" s="52"/>
      <c r="P170" s="152">
        <f>O170*H170</f>
        <v>0</v>
      </c>
      <c r="Q170" s="152">
        <v>1.0000000000000001E-5</v>
      </c>
      <c r="R170" s="152">
        <f>Q170*H170</f>
        <v>4.2299999999999998E-4</v>
      </c>
      <c r="S170" s="152">
        <v>0</v>
      </c>
      <c r="T170" s="153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54" t="s">
        <v>203</v>
      </c>
      <c r="AT170" s="154" t="s">
        <v>157</v>
      </c>
      <c r="AU170" s="154" t="s">
        <v>81</v>
      </c>
      <c r="AY170" s="16" t="s">
        <v>154</v>
      </c>
      <c r="BE170" s="155">
        <f>IF(N170="základní",J170,0)</f>
        <v>0</v>
      </c>
      <c r="BF170" s="155">
        <f>IF(N170="snížená",J170,0)</f>
        <v>0</v>
      </c>
      <c r="BG170" s="155">
        <f>IF(N170="zákl. přenesená",J170,0)</f>
        <v>0</v>
      </c>
      <c r="BH170" s="155">
        <f>IF(N170="sníž. přenesená",J170,0)</f>
        <v>0</v>
      </c>
      <c r="BI170" s="155">
        <f>IF(N170="nulová",J170,0)</f>
        <v>0</v>
      </c>
      <c r="BJ170" s="16" t="s">
        <v>79</v>
      </c>
      <c r="BK170" s="155">
        <f>ROUND(I170*H170,2)</f>
        <v>0</v>
      </c>
      <c r="BL170" s="16" t="s">
        <v>203</v>
      </c>
      <c r="BM170" s="154" t="s">
        <v>346</v>
      </c>
    </row>
    <row r="171" spans="1:65" s="13" customFormat="1" x14ac:dyDescent="0.2">
      <c r="B171" s="156"/>
      <c r="D171" s="157" t="s">
        <v>163</v>
      </c>
      <c r="E171" s="158" t="s">
        <v>3</v>
      </c>
      <c r="F171" s="159" t="s">
        <v>99</v>
      </c>
      <c r="H171" s="160">
        <v>42.3</v>
      </c>
      <c r="I171" s="161"/>
      <c r="L171" s="156"/>
      <c r="M171" s="162"/>
      <c r="N171" s="163"/>
      <c r="O171" s="163"/>
      <c r="P171" s="163"/>
      <c r="Q171" s="163"/>
      <c r="R171" s="163"/>
      <c r="S171" s="163"/>
      <c r="T171" s="164"/>
      <c r="AT171" s="158" t="s">
        <v>163</v>
      </c>
      <c r="AU171" s="158" t="s">
        <v>81</v>
      </c>
      <c r="AV171" s="13" t="s">
        <v>81</v>
      </c>
      <c r="AW171" s="13" t="s">
        <v>34</v>
      </c>
      <c r="AX171" s="13" t="s">
        <v>79</v>
      </c>
      <c r="AY171" s="158" t="s">
        <v>154</v>
      </c>
    </row>
    <row r="172" spans="1:65" s="2" customFormat="1" ht="16.5" customHeight="1" x14ac:dyDescent="0.2">
      <c r="A172" s="31"/>
      <c r="B172" s="142"/>
      <c r="C172" s="165" t="s">
        <v>347</v>
      </c>
      <c r="D172" s="165" t="s">
        <v>220</v>
      </c>
      <c r="E172" s="166" t="s">
        <v>348</v>
      </c>
      <c r="F172" s="167" t="s">
        <v>349</v>
      </c>
      <c r="G172" s="168" t="s">
        <v>101</v>
      </c>
      <c r="H172" s="169">
        <v>42.3</v>
      </c>
      <c r="I172" s="170"/>
      <c r="J172" s="171">
        <f>ROUND(I172*H172,2)</f>
        <v>0</v>
      </c>
      <c r="K172" s="167" t="s">
        <v>160</v>
      </c>
      <c r="L172" s="172"/>
      <c r="M172" s="173" t="s">
        <v>3</v>
      </c>
      <c r="N172" s="174" t="s">
        <v>43</v>
      </c>
      <c r="O172" s="52"/>
      <c r="P172" s="152">
        <f>O172*H172</f>
        <v>0</v>
      </c>
      <c r="Q172" s="152">
        <v>1E-4</v>
      </c>
      <c r="R172" s="152">
        <f>Q172*H172</f>
        <v>4.2300000000000003E-3</v>
      </c>
      <c r="S172" s="152">
        <v>0</v>
      </c>
      <c r="T172" s="153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54" t="s">
        <v>224</v>
      </c>
      <c r="AT172" s="154" t="s">
        <v>220</v>
      </c>
      <c r="AU172" s="154" t="s">
        <v>81</v>
      </c>
      <c r="AY172" s="16" t="s">
        <v>154</v>
      </c>
      <c r="BE172" s="155">
        <f>IF(N172="základní",J172,0)</f>
        <v>0</v>
      </c>
      <c r="BF172" s="155">
        <f>IF(N172="snížená",J172,0)</f>
        <v>0</v>
      </c>
      <c r="BG172" s="155">
        <f>IF(N172="zákl. přenesená",J172,0)</f>
        <v>0</v>
      </c>
      <c r="BH172" s="155">
        <f>IF(N172="sníž. přenesená",J172,0)</f>
        <v>0</v>
      </c>
      <c r="BI172" s="155">
        <f>IF(N172="nulová",J172,0)</f>
        <v>0</v>
      </c>
      <c r="BJ172" s="16" t="s">
        <v>79</v>
      </c>
      <c r="BK172" s="155">
        <f>ROUND(I172*H172,2)</f>
        <v>0</v>
      </c>
      <c r="BL172" s="16" t="s">
        <v>203</v>
      </c>
      <c r="BM172" s="154" t="s">
        <v>350</v>
      </c>
    </row>
    <row r="173" spans="1:65" s="2" customFormat="1" ht="24" x14ac:dyDescent="0.2">
      <c r="A173" s="31"/>
      <c r="B173" s="142"/>
      <c r="C173" s="143" t="s">
        <v>351</v>
      </c>
      <c r="D173" s="143" t="s">
        <v>157</v>
      </c>
      <c r="E173" s="144" t="s">
        <v>352</v>
      </c>
      <c r="F173" s="145" t="s">
        <v>353</v>
      </c>
      <c r="G173" s="146" t="s">
        <v>101</v>
      </c>
      <c r="H173" s="147">
        <v>42.3</v>
      </c>
      <c r="I173" s="148"/>
      <c r="J173" s="149">
        <f>ROUND(I173*H173,2)</f>
        <v>0</v>
      </c>
      <c r="K173" s="145" t="s">
        <v>160</v>
      </c>
      <c r="L173" s="32"/>
      <c r="M173" s="150" t="s">
        <v>3</v>
      </c>
      <c r="N173" s="151" t="s">
        <v>43</v>
      </c>
      <c r="O173" s="52"/>
      <c r="P173" s="152">
        <f>O173*H173</f>
        <v>0</v>
      </c>
      <c r="Q173" s="152">
        <v>1.0000000000000001E-5</v>
      </c>
      <c r="R173" s="152">
        <f>Q173*H173</f>
        <v>4.2299999999999998E-4</v>
      </c>
      <c r="S173" s="152">
        <v>0</v>
      </c>
      <c r="T173" s="153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54" t="s">
        <v>203</v>
      </c>
      <c r="AT173" s="154" t="s">
        <v>157</v>
      </c>
      <c r="AU173" s="154" t="s">
        <v>81</v>
      </c>
      <c r="AY173" s="16" t="s">
        <v>154</v>
      </c>
      <c r="BE173" s="155">
        <f>IF(N173="základní",J173,0)</f>
        <v>0</v>
      </c>
      <c r="BF173" s="155">
        <f>IF(N173="snížená",J173,0)</f>
        <v>0</v>
      </c>
      <c r="BG173" s="155">
        <f>IF(N173="zákl. přenesená",J173,0)</f>
        <v>0</v>
      </c>
      <c r="BH173" s="155">
        <f>IF(N173="sníž. přenesená",J173,0)</f>
        <v>0</v>
      </c>
      <c r="BI173" s="155">
        <f>IF(N173="nulová",J173,0)</f>
        <v>0</v>
      </c>
      <c r="BJ173" s="16" t="s">
        <v>79</v>
      </c>
      <c r="BK173" s="155">
        <f>ROUND(I173*H173,2)</f>
        <v>0</v>
      </c>
      <c r="BL173" s="16" t="s">
        <v>203</v>
      </c>
      <c r="BM173" s="154" t="s">
        <v>354</v>
      </c>
    </row>
    <row r="174" spans="1:65" s="13" customFormat="1" x14ac:dyDescent="0.2">
      <c r="B174" s="156"/>
      <c r="D174" s="157" t="s">
        <v>163</v>
      </c>
      <c r="E174" s="158" t="s">
        <v>3</v>
      </c>
      <c r="F174" s="159" t="s">
        <v>99</v>
      </c>
      <c r="H174" s="160">
        <v>42.3</v>
      </c>
      <c r="I174" s="161"/>
      <c r="L174" s="156"/>
      <c r="M174" s="162"/>
      <c r="N174" s="163"/>
      <c r="O174" s="163"/>
      <c r="P174" s="163"/>
      <c r="Q174" s="163"/>
      <c r="R174" s="163"/>
      <c r="S174" s="163"/>
      <c r="T174" s="164"/>
      <c r="AT174" s="158" t="s">
        <v>163</v>
      </c>
      <c r="AU174" s="158" t="s">
        <v>81</v>
      </c>
      <c r="AV174" s="13" t="s">
        <v>81</v>
      </c>
      <c r="AW174" s="13" t="s">
        <v>34</v>
      </c>
      <c r="AX174" s="13" t="s">
        <v>79</v>
      </c>
      <c r="AY174" s="158" t="s">
        <v>154</v>
      </c>
    </row>
    <row r="175" spans="1:65" s="2" customFormat="1" ht="16.5" customHeight="1" x14ac:dyDescent="0.2">
      <c r="A175" s="31"/>
      <c r="B175" s="142"/>
      <c r="C175" s="165" t="s">
        <v>355</v>
      </c>
      <c r="D175" s="165" t="s">
        <v>220</v>
      </c>
      <c r="E175" s="166" t="s">
        <v>356</v>
      </c>
      <c r="F175" s="167" t="s">
        <v>357</v>
      </c>
      <c r="G175" s="168" t="s">
        <v>313</v>
      </c>
      <c r="H175" s="169">
        <v>42.445999999999998</v>
      </c>
      <c r="I175" s="170"/>
      <c r="J175" s="171">
        <f>ROUND(I175*H175,2)</f>
        <v>0</v>
      </c>
      <c r="K175" s="167" t="s">
        <v>160</v>
      </c>
      <c r="L175" s="172"/>
      <c r="M175" s="173" t="s">
        <v>3</v>
      </c>
      <c r="N175" s="174" t="s">
        <v>43</v>
      </c>
      <c r="O175" s="52"/>
      <c r="P175" s="152">
        <f>O175*H175</f>
        <v>0</v>
      </c>
      <c r="Q175" s="152">
        <v>1E-4</v>
      </c>
      <c r="R175" s="152">
        <f>Q175*H175</f>
        <v>4.2446000000000003E-3</v>
      </c>
      <c r="S175" s="152">
        <v>0</v>
      </c>
      <c r="T175" s="153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54" t="s">
        <v>224</v>
      </c>
      <c r="AT175" s="154" t="s">
        <v>220</v>
      </c>
      <c r="AU175" s="154" t="s">
        <v>81</v>
      </c>
      <c r="AY175" s="16" t="s">
        <v>154</v>
      </c>
      <c r="BE175" s="155">
        <f>IF(N175="základní",J175,0)</f>
        <v>0</v>
      </c>
      <c r="BF175" s="155">
        <f>IF(N175="snížená",J175,0)</f>
        <v>0</v>
      </c>
      <c r="BG175" s="155">
        <f>IF(N175="zákl. přenesená",J175,0)</f>
        <v>0</v>
      </c>
      <c r="BH175" s="155">
        <f>IF(N175="sníž. přenesená",J175,0)</f>
        <v>0</v>
      </c>
      <c r="BI175" s="155">
        <f>IF(N175="nulová",J175,0)</f>
        <v>0</v>
      </c>
      <c r="BJ175" s="16" t="s">
        <v>79</v>
      </c>
      <c r="BK175" s="155">
        <f>ROUND(I175*H175,2)</f>
        <v>0</v>
      </c>
      <c r="BL175" s="16" t="s">
        <v>203</v>
      </c>
      <c r="BM175" s="154" t="s">
        <v>358</v>
      </c>
    </row>
    <row r="176" spans="1:65" s="2" customFormat="1" ht="24" x14ac:dyDescent="0.2">
      <c r="A176" s="31"/>
      <c r="B176" s="142"/>
      <c r="C176" s="143" t="s">
        <v>359</v>
      </c>
      <c r="D176" s="143" t="s">
        <v>157</v>
      </c>
      <c r="E176" s="144" t="s">
        <v>360</v>
      </c>
      <c r="F176" s="145" t="s">
        <v>361</v>
      </c>
      <c r="G176" s="146" t="s">
        <v>106</v>
      </c>
      <c r="H176" s="147">
        <v>267.84899999999999</v>
      </c>
      <c r="I176" s="148"/>
      <c r="J176" s="149">
        <f>ROUND(I176*H176,2)</f>
        <v>0</v>
      </c>
      <c r="K176" s="145" t="s">
        <v>3</v>
      </c>
      <c r="L176" s="32"/>
      <c r="M176" s="150" t="s">
        <v>3</v>
      </c>
      <c r="N176" s="151" t="s">
        <v>43</v>
      </c>
      <c r="O176" s="52"/>
      <c r="P176" s="152">
        <f>O176*H176</f>
        <v>0</v>
      </c>
      <c r="Q176" s="152">
        <v>0</v>
      </c>
      <c r="R176" s="152">
        <f>Q176*H176</f>
        <v>0</v>
      </c>
      <c r="S176" s="152">
        <v>0</v>
      </c>
      <c r="T176" s="153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54" t="s">
        <v>203</v>
      </c>
      <c r="AT176" s="154" t="s">
        <v>157</v>
      </c>
      <c r="AU176" s="154" t="s">
        <v>81</v>
      </c>
      <c r="AY176" s="16" t="s">
        <v>154</v>
      </c>
      <c r="BE176" s="155">
        <f>IF(N176="základní",J176,0)</f>
        <v>0</v>
      </c>
      <c r="BF176" s="155">
        <f>IF(N176="snížená",J176,0)</f>
        <v>0</v>
      </c>
      <c r="BG176" s="155">
        <f>IF(N176="zákl. přenesená",J176,0)</f>
        <v>0</v>
      </c>
      <c r="BH176" s="155">
        <f>IF(N176="sníž. přenesená",J176,0)</f>
        <v>0</v>
      </c>
      <c r="BI176" s="155">
        <f>IF(N176="nulová",J176,0)</f>
        <v>0</v>
      </c>
      <c r="BJ176" s="16" t="s">
        <v>79</v>
      </c>
      <c r="BK176" s="155">
        <f>ROUND(I176*H176,2)</f>
        <v>0</v>
      </c>
      <c r="BL176" s="16" t="s">
        <v>203</v>
      </c>
      <c r="BM176" s="154" t="s">
        <v>362</v>
      </c>
    </row>
    <row r="177" spans="1:65" s="13" customFormat="1" x14ac:dyDescent="0.2">
      <c r="B177" s="156"/>
      <c r="D177" s="157" t="s">
        <v>163</v>
      </c>
      <c r="E177" s="158" t="s">
        <v>3</v>
      </c>
      <c r="F177" s="159" t="s">
        <v>104</v>
      </c>
      <c r="H177" s="160">
        <v>267.84899999999999</v>
      </c>
      <c r="I177" s="161"/>
      <c r="L177" s="156"/>
      <c r="M177" s="162"/>
      <c r="N177" s="163"/>
      <c r="O177" s="163"/>
      <c r="P177" s="163"/>
      <c r="Q177" s="163"/>
      <c r="R177" s="163"/>
      <c r="S177" s="163"/>
      <c r="T177" s="164"/>
      <c r="AT177" s="158" t="s">
        <v>163</v>
      </c>
      <c r="AU177" s="158" t="s">
        <v>81</v>
      </c>
      <c r="AV177" s="13" t="s">
        <v>81</v>
      </c>
      <c r="AW177" s="13" t="s">
        <v>34</v>
      </c>
      <c r="AX177" s="13" t="s">
        <v>79</v>
      </c>
      <c r="AY177" s="158" t="s">
        <v>154</v>
      </c>
    </row>
    <row r="178" spans="1:65" s="2" customFormat="1" ht="24" x14ac:dyDescent="0.2">
      <c r="A178" s="31"/>
      <c r="B178" s="142"/>
      <c r="C178" s="143" t="s">
        <v>363</v>
      </c>
      <c r="D178" s="143" t="s">
        <v>157</v>
      </c>
      <c r="E178" s="144" t="s">
        <v>364</v>
      </c>
      <c r="F178" s="145" t="s">
        <v>365</v>
      </c>
      <c r="G178" s="146" t="s">
        <v>106</v>
      </c>
      <c r="H178" s="147">
        <v>267.84899999999999</v>
      </c>
      <c r="I178" s="148"/>
      <c r="J178" s="149">
        <f>ROUND(I178*H178,2)</f>
        <v>0</v>
      </c>
      <c r="K178" s="145" t="s">
        <v>160</v>
      </c>
      <c r="L178" s="32"/>
      <c r="M178" s="150" t="s">
        <v>3</v>
      </c>
      <c r="N178" s="151" t="s">
        <v>43</v>
      </c>
      <c r="O178" s="52"/>
      <c r="P178" s="152">
        <f>O178*H178</f>
        <v>0</v>
      </c>
      <c r="Q178" s="152">
        <v>3.4000000000000002E-4</v>
      </c>
      <c r="R178" s="152">
        <f>Q178*H178</f>
        <v>9.106866000000001E-2</v>
      </c>
      <c r="S178" s="152">
        <v>1.533E-2</v>
      </c>
      <c r="T178" s="153">
        <f>S178*H178</f>
        <v>4.1061251699999994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54" t="s">
        <v>203</v>
      </c>
      <c r="AT178" s="154" t="s">
        <v>157</v>
      </c>
      <c r="AU178" s="154" t="s">
        <v>81</v>
      </c>
      <c r="AY178" s="16" t="s">
        <v>154</v>
      </c>
      <c r="BE178" s="155">
        <f>IF(N178="základní",J178,0)</f>
        <v>0</v>
      </c>
      <c r="BF178" s="155">
        <f>IF(N178="snížená",J178,0)</f>
        <v>0</v>
      </c>
      <c r="BG178" s="155">
        <f>IF(N178="zákl. přenesená",J178,0)</f>
        <v>0</v>
      </c>
      <c r="BH178" s="155">
        <f>IF(N178="sníž. přenesená",J178,0)</f>
        <v>0</v>
      </c>
      <c r="BI178" s="155">
        <f>IF(N178="nulová",J178,0)</f>
        <v>0</v>
      </c>
      <c r="BJ178" s="16" t="s">
        <v>79</v>
      </c>
      <c r="BK178" s="155">
        <f>ROUND(I178*H178,2)</f>
        <v>0</v>
      </c>
      <c r="BL178" s="16" t="s">
        <v>203</v>
      </c>
      <c r="BM178" s="154" t="s">
        <v>366</v>
      </c>
    </row>
    <row r="179" spans="1:65" s="13" customFormat="1" x14ac:dyDescent="0.2">
      <c r="B179" s="156"/>
      <c r="D179" s="157" t="s">
        <v>163</v>
      </c>
      <c r="E179" s="158" t="s">
        <v>3</v>
      </c>
      <c r="F179" s="159" t="s">
        <v>104</v>
      </c>
      <c r="H179" s="160">
        <v>267.84899999999999</v>
      </c>
      <c r="I179" s="161"/>
      <c r="L179" s="156"/>
      <c r="M179" s="162"/>
      <c r="N179" s="163"/>
      <c r="O179" s="163"/>
      <c r="P179" s="163"/>
      <c r="Q179" s="163"/>
      <c r="R179" s="163"/>
      <c r="S179" s="163"/>
      <c r="T179" s="164"/>
      <c r="AT179" s="158" t="s">
        <v>163</v>
      </c>
      <c r="AU179" s="158" t="s">
        <v>81</v>
      </c>
      <c r="AV179" s="13" t="s">
        <v>81</v>
      </c>
      <c r="AW179" s="13" t="s">
        <v>34</v>
      </c>
      <c r="AX179" s="13" t="s">
        <v>79</v>
      </c>
      <c r="AY179" s="158" t="s">
        <v>154</v>
      </c>
    </row>
    <row r="180" spans="1:65" s="2" customFormat="1" ht="24" x14ac:dyDescent="0.2">
      <c r="A180" s="31"/>
      <c r="B180" s="142"/>
      <c r="C180" s="143" t="s">
        <v>367</v>
      </c>
      <c r="D180" s="143" t="s">
        <v>157</v>
      </c>
      <c r="E180" s="144" t="s">
        <v>368</v>
      </c>
      <c r="F180" s="145" t="s">
        <v>369</v>
      </c>
      <c r="G180" s="146" t="s">
        <v>101</v>
      </c>
      <c r="H180" s="147">
        <v>21.8</v>
      </c>
      <c r="I180" s="148"/>
      <c r="J180" s="149">
        <f>ROUND(I180*H180,2)</f>
        <v>0</v>
      </c>
      <c r="K180" s="145" t="s">
        <v>160</v>
      </c>
      <c r="L180" s="32"/>
      <c r="M180" s="150" t="s">
        <v>3</v>
      </c>
      <c r="N180" s="151" t="s">
        <v>43</v>
      </c>
      <c r="O180" s="52"/>
      <c r="P180" s="152">
        <f>O180*H180</f>
        <v>0</v>
      </c>
      <c r="Q180" s="152">
        <v>6.0000000000000002E-5</v>
      </c>
      <c r="R180" s="152">
        <f>Q180*H180</f>
        <v>1.3080000000000001E-3</v>
      </c>
      <c r="S180" s="152">
        <v>7.9699999999999997E-3</v>
      </c>
      <c r="T180" s="153">
        <f>S180*H180</f>
        <v>0.17374600000000001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54" t="s">
        <v>203</v>
      </c>
      <c r="AT180" s="154" t="s">
        <v>157</v>
      </c>
      <c r="AU180" s="154" t="s">
        <v>81</v>
      </c>
      <c r="AY180" s="16" t="s">
        <v>154</v>
      </c>
      <c r="BE180" s="155">
        <f>IF(N180="základní",J180,0)</f>
        <v>0</v>
      </c>
      <c r="BF180" s="155">
        <f>IF(N180="snížená",J180,0)</f>
        <v>0</v>
      </c>
      <c r="BG180" s="155">
        <f>IF(N180="zákl. přenesená",J180,0)</f>
        <v>0</v>
      </c>
      <c r="BH180" s="155">
        <f>IF(N180="sníž. přenesená",J180,0)</f>
        <v>0</v>
      </c>
      <c r="BI180" s="155">
        <f>IF(N180="nulová",J180,0)</f>
        <v>0</v>
      </c>
      <c r="BJ180" s="16" t="s">
        <v>79</v>
      </c>
      <c r="BK180" s="155">
        <f>ROUND(I180*H180,2)</f>
        <v>0</v>
      </c>
      <c r="BL180" s="16" t="s">
        <v>203</v>
      </c>
      <c r="BM180" s="154" t="s">
        <v>370</v>
      </c>
    </row>
    <row r="181" spans="1:65" s="13" customFormat="1" x14ac:dyDescent="0.2">
      <c r="B181" s="156"/>
      <c r="D181" s="157" t="s">
        <v>163</v>
      </c>
      <c r="E181" s="158" t="s">
        <v>3</v>
      </c>
      <c r="F181" s="159" t="s">
        <v>121</v>
      </c>
      <c r="H181" s="160">
        <v>21.8</v>
      </c>
      <c r="I181" s="161"/>
      <c r="L181" s="156"/>
      <c r="M181" s="162"/>
      <c r="N181" s="163"/>
      <c r="O181" s="163"/>
      <c r="P181" s="163"/>
      <c r="Q181" s="163"/>
      <c r="R181" s="163"/>
      <c r="S181" s="163"/>
      <c r="T181" s="164"/>
      <c r="AT181" s="158" t="s">
        <v>163</v>
      </c>
      <c r="AU181" s="158" t="s">
        <v>81</v>
      </c>
      <c r="AV181" s="13" t="s">
        <v>81</v>
      </c>
      <c r="AW181" s="13" t="s">
        <v>34</v>
      </c>
      <c r="AX181" s="13" t="s">
        <v>79</v>
      </c>
      <c r="AY181" s="158" t="s">
        <v>154</v>
      </c>
    </row>
    <row r="182" spans="1:65" s="2" customFormat="1" ht="33" customHeight="1" x14ac:dyDescent="0.2">
      <c r="A182" s="31"/>
      <c r="B182" s="142"/>
      <c r="C182" s="143" t="s">
        <v>371</v>
      </c>
      <c r="D182" s="143" t="s">
        <v>157</v>
      </c>
      <c r="E182" s="144" t="s">
        <v>372</v>
      </c>
      <c r="F182" s="145" t="s">
        <v>373</v>
      </c>
      <c r="G182" s="146" t="s">
        <v>106</v>
      </c>
      <c r="H182" s="147">
        <v>267.84899999999999</v>
      </c>
      <c r="I182" s="148"/>
      <c r="J182" s="149">
        <f>ROUND(I182*H182,2)</f>
        <v>0</v>
      </c>
      <c r="K182" s="145" t="s">
        <v>160</v>
      </c>
      <c r="L182" s="32"/>
      <c r="M182" s="150" t="s">
        <v>3</v>
      </c>
      <c r="N182" s="151" t="s">
        <v>43</v>
      </c>
      <c r="O182" s="52"/>
      <c r="P182" s="152">
        <f>O182*H182</f>
        <v>0</v>
      </c>
      <c r="Q182" s="152">
        <v>0</v>
      </c>
      <c r="R182" s="152">
        <f>Q182*H182</f>
        <v>0</v>
      </c>
      <c r="S182" s="152">
        <v>0</v>
      </c>
      <c r="T182" s="153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54" t="s">
        <v>203</v>
      </c>
      <c r="AT182" s="154" t="s">
        <v>157</v>
      </c>
      <c r="AU182" s="154" t="s">
        <v>81</v>
      </c>
      <c r="AY182" s="16" t="s">
        <v>154</v>
      </c>
      <c r="BE182" s="155">
        <f>IF(N182="základní",J182,0)</f>
        <v>0</v>
      </c>
      <c r="BF182" s="155">
        <f>IF(N182="snížená",J182,0)</f>
        <v>0</v>
      </c>
      <c r="BG182" s="155">
        <f>IF(N182="zákl. přenesená",J182,0)</f>
        <v>0</v>
      </c>
      <c r="BH182" s="155">
        <f>IF(N182="sníž. přenesená",J182,0)</f>
        <v>0</v>
      </c>
      <c r="BI182" s="155">
        <f>IF(N182="nulová",J182,0)</f>
        <v>0</v>
      </c>
      <c r="BJ182" s="16" t="s">
        <v>79</v>
      </c>
      <c r="BK182" s="155">
        <f>ROUND(I182*H182,2)</f>
        <v>0</v>
      </c>
      <c r="BL182" s="16" t="s">
        <v>203</v>
      </c>
      <c r="BM182" s="154" t="s">
        <v>374</v>
      </c>
    </row>
    <row r="183" spans="1:65" s="13" customFormat="1" x14ac:dyDescent="0.2">
      <c r="B183" s="156"/>
      <c r="D183" s="157" t="s">
        <v>163</v>
      </c>
      <c r="E183" s="158" t="s">
        <v>3</v>
      </c>
      <c r="F183" s="159" t="s">
        <v>104</v>
      </c>
      <c r="H183" s="160">
        <v>267.84899999999999</v>
      </c>
      <c r="I183" s="161"/>
      <c r="L183" s="156"/>
      <c r="M183" s="162"/>
      <c r="N183" s="163"/>
      <c r="O183" s="163"/>
      <c r="P183" s="163"/>
      <c r="Q183" s="163"/>
      <c r="R183" s="163"/>
      <c r="S183" s="163"/>
      <c r="T183" s="164"/>
      <c r="AT183" s="158" t="s">
        <v>163</v>
      </c>
      <c r="AU183" s="158" t="s">
        <v>81</v>
      </c>
      <c r="AV183" s="13" t="s">
        <v>81</v>
      </c>
      <c r="AW183" s="13" t="s">
        <v>34</v>
      </c>
      <c r="AX183" s="13" t="s">
        <v>79</v>
      </c>
      <c r="AY183" s="158" t="s">
        <v>154</v>
      </c>
    </row>
    <row r="184" spans="1:65" s="2" customFormat="1" ht="36" x14ac:dyDescent="0.2">
      <c r="A184" s="31"/>
      <c r="B184" s="142"/>
      <c r="C184" s="165" t="s">
        <v>375</v>
      </c>
      <c r="D184" s="165" t="s">
        <v>220</v>
      </c>
      <c r="E184" s="166" t="s">
        <v>376</v>
      </c>
      <c r="F184" s="167" t="s">
        <v>377</v>
      </c>
      <c r="G184" s="168" t="s">
        <v>106</v>
      </c>
      <c r="H184" s="169">
        <v>321.41899999999998</v>
      </c>
      <c r="I184" s="170"/>
      <c r="J184" s="171">
        <f>ROUND(I184*H184,2)</f>
        <v>0</v>
      </c>
      <c r="K184" s="167" t="s">
        <v>160</v>
      </c>
      <c r="L184" s="172"/>
      <c r="M184" s="173" t="s">
        <v>3</v>
      </c>
      <c r="N184" s="174" t="s">
        <v>43</v>
      </c>
      <c r="O184" s="52"/>
      <c r="P184" s="152">
        <f>O184*H184</f>
        <v>0</v>
      </c>
      <c r="Q184" s="152">
        <v>1.3999999999999999E-4</v>
      </c>
      <c r="R184" s="152">
        <f>Q184*H184</f>
        <v>4.4998659999999996E-2</v>
      </c>
      <c r="S184" s="152">
        <v>0</v>
      </c>
      <c r="T184" s="153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54" t="s">
        <v>224</v>
      </c>
      <c r="AT184" s="154" t="s">
        <v>220</v>
      </c>
      <c r="AU184" s="154" t="s">
        <v>81</v>
      </c>
      <c r="AY184" s="16" t="s">
        <v>154</v>
      </c>
      <c r="BE184" s="155">
        <f>IF(N184="základní",J184,0)</f>
        <v>0</v>
      </c>
      <c r="BF184" s="155">
        <f>IF(N184="snížená",J184,0)</f>
        <v>0</v>
      </c>
      <c r="BG184" s="155">
        <f>IF(N184="zákl. přenesená",J184,0)</f>
        <v>0</v>
      </c>
      <c r="BH184" s="155">
        <f>IF(N184="sníž. přenesená",J184,0)</f>
        <v>0</v>
      </c>
      <c r="BI184" s="155">
        <f>IF(N184="nulová",J184,0)</f>
        <v>0</v>
      </c>
      <c r="BJ184" s="16" t="s">
        <v>79</v>
      </c>
      <c r="BK184" s="155">
        <f>ROUND(I184*H184,2)</f>
        <v>0</v>
      </c>
      <c r="BL184" s="16" t="s">
        <v>203</v>
      </c>
      <c r="BM184" s="154" t="s">
        <v>378</v>
      </c>
    </row>
    <row r="185" spans="1:65" s="13" customFormat="1" x14ac:dyDescent="0.2">
      <c r="B185" s="156"/>
      <c r="D185" s="157" t="s">
        <v>163</v>
      </c>
      <c r="F185" s="159" t="s">
        <v>379</v>
      </c>
      <c r="H185" s="160">
        <v>321.41899999999998</v>
      </c>
      <c r="I185" s="161"/>
      <c r="L185" s="156"/>
      <c r="M185" s="162"/>
      <c r="N185" s="163"/>
      <c r="O185" s="163"/>
      <c r="P185" s="163"/>
      <c r="Q185" s="163"/>
      <c r="R185" s="163"/>
      <c r="S185" s="163"/>
      <c r="T185" s="164"/>
      <c r="AT185" s="158" t="s">
        <v>163</v>
      </c>
      <c r="AU185" s="158" t="s">
        <v>81</v>
      </c>
      <c r="AV185" s="13" t="s">
        <v>81</v>
      </c>
      <c r="AW185" s="13" t="s">
        <v>4</v>
      </c>
      <c r="AX185" s="13" t="s">
        <v>79</v>
      </c>
      <c r="AY185" s="158" t="s">
        <v>154</v>
      </c>
    </row>
    <row r="186" spans="1:65" s="2" customFormat="1" ht="44.25" customHeight="1" x14ac:dyDescent="0.2">
      <c r="A186" s="31"/>
      <c r="B186" s="142"/>
      <c r="C186" s="143" t="s">
        <v>380</v>
      </c>
      <c r="D186" s="143" t="s">
        <v>157</v>
      </c>
      <c r="E186" s="144" t="s">
        <v>381</v>
      </c>
      <c r="F186" s="145" t="s">
        <v>382</v>
      </c>
      <c r="G186" s="146" t="s">
        <v>173</v>
      </c>
      <c r="H186" s="147">
        <v>0.14699999999999999</v>
      </c>
      <c r="I186" s="148"/>
      <c r="J186" s="149">
        <f>ROUND(I186*H186,2)</f>
        <v>0</v>
      </c>
      <c r="K186" s="145" t="s">
        <v>160</v>
      </c>
      <c r="L186" s="32"/>
      <c r="M186" s="175" t="s">
        <v>3</v>
      </c>
      <c r="N186" s="176" t="s">
        <v>43</v>
      </c>
      <c r="O186" s="177"/>
      <c r="P186" s="178">
        <f>O186*H186</f>
        <v>0</v>
      </c>
      <c r="Q186" s="178">
        <v>0</v>
      </c>
      <c r="R186" s="178">
        <f>Q186*H186</f>
        <v>0</v>
      </c>
      <c r="S186" s="178">
        <v>0</v>
      </c>
      <c r="T186" s="179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54" t="s">
        <v>203</v>
      </c>
      <c r="AT186" s="154" t="s">
        <v>157</v>
      </c>
      <c r="AU186" s="154" t="s">
        <v>81</v>
      </c>
      <c r="AY186" s="16" t="s">
        <v>154</v>
      </c>
      <c r="BE186" s="155">
        <f>IF(N186="základní",J186,0)</f>
        <v>0</v>
      </c>
      <c r="BF186" s="155">
        <f>IF(N186="snížená",J186,0)</f>
        <v>0</v>
      </c>
      <c r="BG186" s="155">
        <f>IF(N186="zákl. přenesená",J186,0)</f>
        <v>0</v>
      </c>
      <c r="BH186" s="155">
        <f>IF(N186="sníž. přenesená",J186,0)</f>
        <v>0</v>
      </c>
      <c r="BI186" s="155">
        <f>IF(N186="nulová",J186,0)</f>
        <v>0</v>
      </c>
      <c r="BJ186" s="16" t="s">
        <v>79</v>
      </c>
      <c r="BK186" s="155">
        <f>ROUND(I186*H186,2)</f>
        <v>0</v>
      </c>
      <c r="BL186" s="16" t="s">
        <v>203</v>
      </c>
      <c r="BM186" s="154" t="s">
        <v>383</v>
      </c>
    </row>
    <row r="187" spans="1:65" s="2" customFormat="1" ht="6.95" customHeight="1" x14ac:dyDescent="0.2">
      <c r="A187" s="31"/>
      <c r="B187" s="41"/>
      <c r="C187" s="42"/>
      <c r="D187" s="42"/>
      <c r="E187" s="42"/>
      <c r="F187" s="42"/>
      <c r="G187" s="42"/>
      <c r="H187" s="42"/>
      <c r="I187" s="42"/>
      <c r="J187" s="42"/>
      <c r="K187" s="42"/>
      <c r="L187" s="32"/>
      <c r="M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</row>
  </sheetData>
  <autoFilter ref="C92:K186" xr:uid="{00000000-0009-0000-0000-000001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01"/>
  <sheetViews>
    <sheetView showGridLines="0" workbookViewId="0">
      <selection activeCell="E9" sqref="E9:H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69" t="s">
        <v>6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6" t="s">
        <v>89</v>
      </c>
    </row>
    <row r="3" spans="1:46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1:46" s="1" customFormat="1" ht="24.95" customHeight="1" x14ac:dyDescent="0.2">
      <c r="B4" s="19"/>
      <c r="D4" s="20" t="s">
        <v>108</v>
      </c>
      <c r="L4" s="19"/>
      <c r="M4" s="93" t="s">
        <v>11</v>
      </c>
      <c r="AT4" s="16" t="s">
        <v>4</v>
      </c>
    </row>
    <row r="5" spans="1:46" s="1" customFormat="1" ht="6.95" customHeight="1" x14ac:dyDescent="0.2">
      <c r="B5" s="19"/>
      <c r="L5" s="19"/>
    </row>
    <row r="6" spans="1:46" s="1" customFormat="1" ht="12" customHeight="1" x14ac:dyDescent="0.2">
      <c r="B6" s="19"/>
      <c r="D6" s="26" t="s">
        <v>17</v>
      </c>
      <c r="L6" s="19"/>
    </row>
    <row r="7" spans="1:46" s="1" customFormat="1" ht="16.5" customHeight="1" x14ac:dyDescent="0.2">
      <c r="B7" s="19"/>
      <c r="E7" s="312" t="str">
        <f>'Rekapitulace stavby'!K6</f>
        <v>Výměna krytiny MŠ Břilice</v>
      </c>
      <c r="F7" s="313"/>
      <c r="G7" s="313"/>
      <c r="H7" s="313"/>
      <c r="L7" s="19"/>
    </row>
    <row r="8" spans="1:46" s="1" customFormat="1" ht="12" customHeight="1" x14ac:dyDescent="0.2">
      <c r="B8" s="19"/>
      <c r="D8" s="26" t="s">
        <v>120</v>
      </c>
      <c r="L8" s="19"/>
    </row>
    <row r="9" spans="1:46" s="2" customFormat="1" ht="16.5" customHeight="1" x14ac:dyDescent="0.2">
      <c r="A9" s="31"/>
      <c r="B9" s="32"/>
      <c r="C9" s="31"/>
      <c r="D9" s="31"/>
      <c r="E9" s="312" t="s">
        <v>723</v>
      </c>
      <c r="F9" s="311"/>
      <c r="G9" s="311"/>
      <c r="H9" s="311"/>
      <c r="I9" s="31"/>
      <c r="J9" s="31"/>
      <c r="K9" s="31"/>
      <c r="L9" s="9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 x14ac:dyDescent="0.2">
      <c r="A10" s="31"/>
      <c r="B10" s="32"/>
      <c r="C10" s="31"/>
      <c r="D10" s="26" t="s">
        <v>125</v>
      </c>
      <c r="E10" s="31"/>
      <c r="F10" s="31"/>
      <c r="G10" s="31"/>
      <c r="H10" s="31"/>
      <c r="I10" s="31"/>
      <c r="J10" s="31"/>
      <c r="K10" s="31"/>
      <c r="L10" s="9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customHeight="1" x14ac:dyDescent="0.2">
      <c r="A11" s="31"/>
      <c r="B11" s="32"/>
      <c r="C11" s="31"/>
      <c r="D11" s="31"/>
      <c r="E11" s="302" t="s">
        <v>384</v>
      </c>
      <c r="F11" s="311"/>
      <c r="G11" s="311"/>
      <c r="H11" s="311"/>
      <c r="I11" s="31"/>
      <c r="J11" s="31"/>
      <c r="K11" s="31"/>
      <c r="L11" s="9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x14ac:dyDescent="0.2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9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customHeight="1" x14ac:dyDescent="0.2">
      <c r="A13" s="31"/>
      <c r="B13" s="32"/>
      <c r="C13" s="31"/>
      <c r="D13" s="26" t="s">
        <v>19</v>
      </c>
      <c r="E13" s="31"/>
      <c r="F13" s="24" t="s">
        <v>20</v>
      </c>
      <c r="G13" s="31"/>
      <c r="H13" s="31"/>
      <c r="I13" s="26" t="s">
        <v>21</v>
      </c>
      <c r="J13" s="24" t="s">
        <v>3</v>
      </c>
      <c r="K13" s="31"/>
      <c r="L13" s="9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 x14ac:dyDescent="0.2">
      <c r="A14" s="31"/>
      <c r="B14" s="32"/>
      <c r="C14" s="31"/>
      <c r="D14" s="26" t="s">
        <v>22</v>
      </c>
      <c r="E14" s="31"/>
      <c r="F14" s="24" t="s">
        <v>23</v>
      </c>
      <c r="G14" s="31"/>
      <c r="H14" s="31"/>
      <c r="I14" s="26" t="s">
        <v>24</v>
      </c>
      <c r="J14" s="49" t="str">
        <f>'Rekapitulace stavby'!AN8</f>
        <v>19. 5. 2021</v>
      </c>
      <c r="K14" s="31"/>
      <c r="L14" s="9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9" customHeight="1" x14ac:dyDescent="0.2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9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customHeight="1" x14ac:dyDescent="0.2">
      <c r="A16" s="31"/>
      <c r="B16" s="32"/>
      <c r="C16" s="31"/>
      <c r="D16" s="26" t="s">
        <v>26</v>
      </c>
      <c r="E16" s="31"/>
      <c r="F16" s="31"/>
      <c r="G16" s="31"/>
      <c r="H16" s="31"/>
      <c r="I16" s="26" t="s">
        <v>27</v>
      </c>
      <c r="J16" s="24" t="str">
        <f>IF('Rekapitulace stavby'!AN10="","",'Rekapitulace stavby'!AN10)</f>
        <v/>
      </c>
      <c r="K16" s="31"/>
      <c r="L16" s="9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 x14ac:dyDescent="0.2">
      <c r="A17" s="31"/>
      <c r="B17" s="32"/>
      <c r="C17" s="31"/>
      <c r="D17" s="31"/>
      <c r="E17" s="24" t="str">
        <f>IF('Rekapitulace stavby'!E11="","",'Rekapitulace stavby'!E11)</f>
        <v xml:space="preserve"> </v>
      </c>
      <c r="F17" s="31"/>
      <c r="G17" s="31"/>
      <c r="H17" s="31"/>
      <c r="I17" s="26" t="s">
        <v>29</v>
      </c>
      <c r="J17" s="24" t="str">
        <f>IF('Rekapitulace stavby'!AN11="","",'Rekapitulace stavby'!AN11)</f>
        <v/>
      </c>
      <c r="K17" s="31"/>
      <c r="L17" s="9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customHeight="1" x14ac:dyDescent="0.2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9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 x14ac:dyDescent="0.2">
      <c r="A19" s="31"/>
      <c r="B19" s="32"/>
      <c r="C19" s="31"/>
      <c r="D19" s="26" t="s">
        <v>30</v>
      </c>
      <c r="E19" s="31"/>
      <c r="F19" s="31"/>
      <c r="G19" s="31"/>
      <c r="H19" s="31"/>
      <c r="I19" s="26" t="s">
        <v>27</v>
      </c>
      <c r="J19" s="27" t="str">
        <f>'Rekapitulace stavby'!AN13</f>
        <v>Vyplň údaj</v>
      </c>
      <c r="K19" s="31"/>
      <c r="L19" s="9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 x14ac:dyDescent="0.2">
      <c r="A20" s="31"/>
      <c r="B20" s="32"/>
      <c r="C20" s="31"/>
      <c r="D20" s="31"/>
      <c r="E20" s="314" t="str">
        <f>'Rekapitulace stavby'!E14</f>
        <v>Vyplň údaj</v>
      </c>
      <c r="F20" s="281"/>
      <c r="G20" s="281"/>
      <c r="H20" s="281"/>
      <c r="I20" s="26" t="s">
        <v>29</v>
      </c>
      <c r="J20" s="27" t="str">
        <f>'Rekapitulace stavby'!AN14</f>
        <v>Vyplň údaj</v>
      </c>
      <c r="K20" s="31"/>
      <c r="L20" s="9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customHeight="1" x14ac:dyDescent="0.2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9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 x14ac:dyDescent="0.2">
      <c r="A22" s="31"/>
      <c r="B22" s="32"/>
      <c r="C22" s="31"/>
      <c r="D22" s="26" t="s">
        <v>32</v>
      </c>
      <c r="E22" s="31"/>
      <c r="F22" s="31"/>
      <c r="G22" s="31"/>
      <c r="H22" s="31"/>
      <c r="I22" s="26" t="s">
        <v>27</v>
      </c>
      <c r="J22" s="24" t="s">
        <v>3</v>
      </c>
      <c r="K22" s="31"/>
      <c r="L22" s="9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 x14ac:dyDescent="0.2">
      <c r="A23" s="31"/>
      <c r="B23" s="32"/>
      <c r="C23" s="31"/>
      <c r="D23" s="31"/>
      <c r="E23" s="24" t="s">
        <v>33</v>
      </c>
      <c r="F23" s="31"/>
      <c r="G23" s="31"/>
      <c r="H23" s="31"/>
      <c r="I23" s="26" t="s">
        <v>29</v>
      </c>
      <c r="J23" s="24" t="s">
        <v>3</v>
      </c>
      <c r="K23" s="31"/>
      <c r="L23" s="9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customHeight="1" x14ac:dyDescent="0.2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9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 x14ac:dyDescent="0.2">
      <c r="A25" s="31"/>
      <c r="B25" s="32"/>
      <c r="C25" s="31"/>
      <c r="D25" s="26" t="s">
        <v>35</v>
      </c>
      <c r="E25" s="31"/>
      <c r="F25" s="31"/>
      <c r="G25" s="31"/>
      <c r="H25" s="31"/>
      <c r="I25" s="26" t="s">
        <v>27</v>
      </c>
      <c r="J25" s="24" t="str">
        <f>IF('Rekapitulace stavby'!AN19="","",'Rekapitulace stavby'!AN19)</f>
        <v/>
      </c>
      <c r="K25" s="31"/>
      <c r="L25" s="9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 x14ac:dyDescent="0.2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29</v>
      </c>
      <c r="J26" s="24" t="str">
        <f>IF('Rekapitulace stavby'!AN20="","",'Rekapitulace stavby'!AN20)</f>
        <v/>
      </c>
      <c r="K26" s="31"/>
      <c r="L26" s="9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94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 x14ac:dyDescent="0.2">
      <c r="A28" s="31"/>
      <c r="B28" s="32"/>
      <c r="C28" s="31"/>
      <c r="D28" s="26" t="s">
        <v>36</v>
      </c>
      <c r="E28" s="31"/>
      <c r="F28" s="31"/>
      <c r="G28" s="31"/>
      <c r="H28" s="31"/>
      <c r="I28" s="31"/>
      <c r="J28" s="31"/>
      <c r="K28" s="31"/>
      <c r="L28" s="9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 x14ac:dyDescent="0.2">
      <c r="A29" s="95"/>
      <c r="B29" s="96"/>
      <c r="C29" s="95"/>
      <c r="D29" s="95"/>
      <c r="E29" s="285" t="s">
        <v>3</v>
      </c>
      <c r="F29" s="285"/>
      <c r="G29" s="285"/>
      <c r="H29" s="285"/>
      <c r="I29" s="95"/>
      <c r="J29" s="95"/>
      <c r="K29" s="95"/>
      <c r="L29" s="97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2" customFormat="1" ht="6.95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9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 x14ac:dyDescent="0.2">
      <c r="A31" s="31"/>
      <c r="B31" s="32"/>
      <c r="C31" s="31"/>
      <c r="D31" s="60"/>
      <c r="E31" s="60"/>
      <c r="F31" s="60"/>
      <c r="G31" s="60"/>
      <c r="H31" s="60"/>
      <c r="I31" s="60"/>
      <c r="J31" s="60"/>
      <c r="K31" s="60"/>
      <c r="L31" s="9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 x14ac:dyDescent="0.2">
      <c r="A32" s="31"/>
      <c r="B32" s="32"/>
      <c r="C32" s="31"/>
      <c r="D32" s="98" t="s">
        <v>38</v>
      </c>
      <c r="E32" s="31"/>
      <c r="F32" s="31"/>
      <c r="G32" s="31"/>
      <c r="H32" s="31"/>
      <c r="I32" s="31"/>
      <c r="J32" s="65">
        <f>ROUND(J90, 2)</f>
        <v>0</v>
      </c>
      <c r="K32" s="31"/>
      <c r="L32" s="9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 x14ac:dyDescent="0.2">
      <c r="A33" s="31"/>
      <c r="B33" s="32"/>
      <c r="C33" s="31"/>
      <c r="D33" s="60"/>
      <c r="E33" s="60"/>
      <c r="F33" s="60"/>
      <c r="G33" s="60"/>
      <c r="H33" s="60"/>
      <c r="I33" s="60"/>
      <c r="J33" s="60"/>
      <c r="K33" s="60"/>
      <c r="L33" s="9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 x14ac:dyDescent="0.2">
      <c r="A34" s="31"/>
      <c r="B34" s="32"/>
      <c r="C34" s="31"/>
      <c r="D34" s="31"/>
      <c r="E34" s="31"/>
      <c r="F34" s="35" t="s">
        <v>40</v>
      </c>
      <c r="G34" s="31"/>
      <c r="H34" s="31"/>
      <c r="I34" s="35" t="s">
        <v>39</v>
      </c>
      <c r="J34" s="35" t="s">
        <v>41</v>
      </c>
      <c r="K34" s="31"/>
      <c r="L34" s="9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 x14ac:dyDescent="0.2">
      <c r="A35" s="31"/>
      <c r="B35" s="32"/>
      <c r="C35" s="31"/>
      <c r="D35" s="99" t="s">
        <v>42</v>
      </c>
      <c r="E35" s="26" t="s">
        <v>43</v>
      </c>
      <c r="F35" s="100">
        <f>ROUND((SUM(BE90:BE100)),  2)</f>
        <v>0</v>
      </c>
      <c r="G35" s="31"/>
      <c r="H35" s="31"/>
      <c r="I35" s="101">
        <v>0.21</v>
      </c>
      <c r="J35" s="100">
        <f>ROUND(((SUM(BE90:BE100))*I35),  2)</f>
        <v>0</v>
      </c>
      <c r="K35" s="31"/>
      <c r="L35" s="9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 x14ac:dyDescent="0.2">
      <c r="A36" s="31"/>
      <c r="B36" s="32"/>
      <c r="C36" s="31"/>
      <c r="D36" s="31"/>
      <c r="E36" s="26" t="s">
        <v>44</v>
      </c>
      <c r="F36" s="100">
        <f>ROUND((SUM(BF90:BF100)),  2)</f>
        <v>0</v>
      </c>
      <c r="G36" s="31"/>
      <c r="H36" s="31"/>
      <c r="I36" s="101">
        <v>0.15</v>
      </c>
      <c r="J36" s="100">
        <f>ROUND(((SUM(BF90:BF100))*I36),  2)</f>
        <v>0</v>
      </c>
      <c r="K36" s="31"/>
      <c r="L36" s="9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 x14ac:dyDescent="0.2">
      <c r="A37" s="31"/>
      <c r="B37" s="32"/>
      <c r="C37" s="31"/>
      <c r="D37" s="31"/>
      <c r="E37" s="26" t="s">
        <v>45</v>
      </c>
      <c r="F37" s="100">
        <f>ROUND((SUM(BG90:BG100)),  2)</f>
        <v>0</v>
      </c>
      <c r="G37" s="31"/>
      <c r="H37" s="31"/>
      <c r="I37" s="101">
        <v>0.21</v>
      </c>
      <c r="J37" s="100">
        <f>0</f>
        <v>0</v>
      </c>
      <c r="K37" s="31"/>
      <c r="L37" s="9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 x14ac:dyDescent="0.2">
      <c r="A38" s="31"/>
      <c r="B38" s="32"/>
      <c r="C38" s="31"/>
      <c r="D38" s="31"/>
      <c r="E38" s="26" t="s">
        <v>46</v>
      </c>
      <c r="F38" s="100">
        <f>ROUND((SUM(BH90:BH100)),  2)</f>
        <v>0</v>
      </c>
      <c r="G38" s="31"/>
      <c r="H38" s="31"/>
      <c r="I38" s="101">
        <v>0.15</v>
      </c>
      <c r="J38" s="100">
        <f>0</f>
        <v>0</v>
      </c>
      <c r="K38" s="31"/>
      <c r="L38" s="9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 x14ac:dyDescent="0.2">
      <c r="A39" s="31"/>
      <c r="B39" s="32"/>
      <c r="C39" s="31"/>
      <c r="D39" s="31"/>
      <c r="E39" s="26" t="s">
        <v>47</v>
      </c>
      <c r="F39" s="100">
        <f>ROUND((SUM(BI90:BI100)),  2)</f>
        <v>0</v>
      </c>
      <c r="G39" s="31"/>
      <c r="H39" s="31"/>
      <c r="I39" s="101">
        <v>0</v>
      </c>
      <c r="J39" s="100">
        <f>0</f>
        <v>0</v>
      </c>
      <c r="K39" s="31"/>
      <c r="L39" s="9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9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 x14ac:dyDescent="0.2">
      <c r="A41" s="31"/>
      <c r="B41" s="32"/>
      <c r="C41" s="102"/>
      <c r="D41" s="103" t="s">
        <v>48</v>
      </c>
      <c r="E41" s="54"/>
      <c r="F41" s="54"/>
      <c r="G41" s="104" t="s">
        <v>49</v>
      </c>
      <c r="H41" s="105" t="s">
        <v>50</v>
      </c>
      <c r="I41" s="54"/>
      <c r="J41" s="106">
        <f>SUM(J32:J39)</f>
        <v>0</v>
      </c>
      <c r="K41" s="107"/>
      <c r="L41" s="9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 x14ac:dyDescent="0.2">
      <c r="A42" s="31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9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6" spans="1:31" s="2" customFormat="1" ht="6.95" customHeight="1" x14ac:dyDescent="0.2">
      <c r="A46" s="31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94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s="2" customFormat="1" ht="24.95" customHeight="1" x14ac:dyDescent="0.2">
      <c r="A47" s="31"/>
      <c r="B47" s="32"/>
      <c r="C47" s="20" t="s">
        <v>127</v>
      </c>
      <c r="D47" s="31"/>
      <c r="E47" s="31"/>
      <c r="F47" s="31"/>
      <c r="G47" s="31"/>
      <c r="H47" s="31"/>
      <c r="I47" s="31"/>
      <c r="J47" s="31"/>
      <c r="K47" s="31"/>
      <c r="L47" s="94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s="2" customFormat="1" ht="6.95" customHeight="1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94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47" s="2" customFormat="1" ht="12" customHeight="1" x14ac:dyDescent="0.2">
      <c r="A49" s="31"/>
      <c r="B49" s="32"/>
      <c r="C49" s="26" t="s">
        <v>17</v>
      </c>
      <c r="D49" s="31"/>
      <c r="E49" s="31"/>
      <c r="F49" s="31"/>
      <c r="G49" s="31"/>
      <c r="H49" s="31"/>
      <c r="I49" s="31"/>
      <c r="J49" s="31"/>
      <c r="K49" s="31"/>
      <c r="L49" s="94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47" s="2" customFormat="1" ht="16.5" customHeight="1" x14ac:dyDescent="0.2">
      <c r="A50" s="31"/>
      <c r="B50" s="32"/>
      <c r="C50" s="31"/>
      <c r="D50" s="31"/>
      <c r="E50" s="312" t="str">
        <f>E7</f>
        <v>Výměna krytiny MŠ Břilice</v>
      </c>
      <c r="F50" s="313"/>
      <c r="G50" s="313"/>
      <c r="H50" s="313"/>
      <c r="I50" s="31"/>
      <c r="J50" s="31"/>
      <c r="K50" s="31"/>
      <c r="L50" s="94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47" s="1" customFormat="1" ht="12" customHeight="1" x14ac:dyDescent="0.2">
      <c r="B51" s="19"/>
      <c r="C51" s="26" t="s">
        <v>120</v>
      </c>
      <c r="L51" s="19"/>
    </row>
    <row r="52" spans="1:47" s="2" customFormat="1" ht="16.5" customHeight="1" x14ac:dyDescent="0.2">
      <c r="A52" s="31"/>
      <c r="B52" s="32"/>
      <c r="C52" s="31"/>
      <c r="D52" s="31"/>
      <c r="E52" s="312" t="s">
        <v>124</v>
      </c>
      <c r="F52" s="311"/>
      <c r="G52" s="311"/>
      <c r="H52" s="311"/>
      <c r="I52" s="31"/>
      <c r="J52" s="31"/>
      <c r="K52" s="31"/>
      <c r="L52" s="94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47" s="2" customFormat="1" ht="12" customHeight="1" x14ac:dyDescent="0.2">
      <c r="A53" s="31"/>
      <c r="B53" s="32"/>
      <c r="C53" s="26" t="s">
        <v>125</v>
      </c>
      <c r="D53" s="31"/>
      <c r="E53" s="31"/>
      <c r="F53" s="31"/>
      <c r="G53" s="31"/>
      <c r="H53" s="31"/>
      <c r="I53" s="31"/>
      <c r="J53" s="31"/>
      <c r="K53" s="31"/>
      <c r="L53" s="94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47" s="2" customFormat="1" ht="16.5" customHeight="1" x14ac:dyDescent="0.2">
      <c r="A54" s="31"/>
      <c r="B54" s="32"/>
      <c r="C54" s="31"/>
      <c r="D54" s="31"/>
      <c r="E54" s="302" t="str">
        <f>E11</f>
        <v>VON - vedlejší a ostatní náklady</v>
      </c>
      <c r="F54" s="311"/>
      <c r="G54" s="311"/>
      <c r="H54" s="311"/>
      <c r="I54" s="31"/>
      <c r="J54" s="31"/>
      <c r="K54" s="31"/>
      <c r="L54" s="94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47" s="2" customFormat="1" ht="6.95" customHeight="1" x14ac:dyDescent="0.2">
      <c r="A55" s="31"/>
      <c r="B55" s="32"/>
      <c r="C55" s="31"/>
      <c r="D55" s="31"/>
      <c r="E55" s="31"/>
      <c r="F55" s="31"/>
      <c r="G55" s="31"/>
      <c r="H55" s="31"/>
      <c r="I55" s="31"/>
      <c r="J55" s="31"/>
      <c r="K55" s="31"/>
      <c r="L55" s="94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47" s="2" customFormat="1" ht="12" customHeight="1" x14ac:dyDescent="0.2">
      <c r="A56" s="31"/>
      <c r="B56" s="32"/>
      <c r="C56" s="26" t="s">
        <v>22</v>
      </c>
      <c r="D56" s="31"/>
      <c r="E56" s="31"/>
      <c r="F56" s="24" t="str">
        <f>F14</f>
        <v>Břilice</v>
      </c>
      <c r="G56" s="31"/>
      <c r="H56" s="31"/>
      <c r="I56" s="26" t="s">
        <v>24</v>
      </c>
      <c r="J56" s="49" t="str">
        <f>IF(J14="","",J14)</f>
        <v>19. 5. 2021</v>
      </c>
      <c r="K56" s="31"/>
      <c r="L56" s="94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47" s="2" customFormat="1" ht="6.95" customHeight="1" x14ac:dyDescent="0.2">
      <c r="A57" s="31"/>
      <c r="B57" s="32"/>
      <c r="C57" s="31"/>
      <c r="D57" s="31"/>
      <c r="E57" s="31"/>
      <c r="F57" s="31"/>
      <c r="G57" s="31"/>
      <c r="H57" s="31"/>
      <c r="I57" s="31"/>
      <c r="J57" s="31"/>
      <c r="K57" s="31"/>
      <c r="L57" s="94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47" s="2" customFormat="1" ht="25.7" customHeight="1" x14ac:dyDescent="0.2">
      <c r="A58" s="31"/>
      <c r="B58" s="32"/>
      <c r="C58" s="26" t="s">
        <v>26</v>
      </c>
      <c r="D58" s="31"/>
      <c r="E58" s="31"/>
      <c r="F58" s="24" t="str">
        <f>E17</f>
        <v xml:space="preserve"> </v>
      </c>
      <c r="G58" s="31"/>
      <c r="H58" s="31"/>
      <c r="I58" s="26" t="s">
        <v>32</v>
      </c>
      <c r="J58" s="29" t="str">
        <f>E23</f>
        <v>Ing.Vladimír Knapík, Třeboň</v>
      </c>
      <c r="K58" s="31"/>
      <c r="L58" s="94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47" s="2" customFormat="1" ht="15.2" customHeight="1" x14ac:dyDescent="0.2">
      <c r="A59" s="31"/>
      <c r="B59" s="32"/>
      <c r="C59" s="26" t="s">
        <v>30</v>
      </c>
      <c r="D59" s="31"/>
      <c r="E59" s="31"/>
      <c r="F59" s="24" t="str">
        <f>IF(E20="","",E20)</f>
        <v>Vyplň údaj</v>
      </c>
      <c r="G59" s="31"/>
      <c r="H59" s="31"/>
      <c r="I59" s="26" t="s">
        <v>35</v>
      </c>
      <c r="J59" s="29" t="str">
        <f>E26</f>
        <v xml:space="preserve"> </v>
      </c>
      <c r="K59" s="31"/>
      <c r="L59" s="94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47" s="2" customFormat="1" ht="10.35" customHeight="1" x14ac:dyDescent="0.2">
      <c r="A60" s="31"/>
      <c r="B60" s="32"/>
      <c r="C60" s="31"/>
      <c r="D60" s="31"/>
      <c r="E60" s="31"/>
      <c r="F60" s="31"/>
      <c r="G60" s="31"/>
      <c r="H60" s="31"/>
      <c r="I60" s="31"/>
      <c r="J60" s="31"/>
      <c r="K60" s="31"/>
      <c r="L60" s="94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47" s="2" customFormat="1" ht="29.25" customHeight="1" x14ac:dyDescent="0.2">
      <c r="A61" s="31"/>
      <c r="B61" s="32"/>
      <c r="C61" s="108" t="s">
        <v>128</v>
      </c>
      <c r="D61" s="102"/>
      <c r="E61" s="102"/>
      <c r="F61" s="102"/>
      <c r="G61" s="102"/>
      <c r="H61" s="102"/>
      <c r="I61" s="102"/>
      <c r="J61" s="109" t="s">
        <v>129</v>
      </c>
      <c r="K61" s="102"/>
      <c r="L61" s="9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47" s="2" customFormat="1" ht="10.35" customHeight="1" x14ac:dyDescent="0.2">
      <c r="A62" s="31"/>
      <c r="B62" s="32"/>
      <c r="C62" s="31"/>
      <c r="D62" s="31"/>
      <c r="E62" s="31"/>
      <c r="F62" s="31"/>
      <c r="G62" s="31"/>
      <c r="H62" s="31"/>
      <c r="I62" s="31"/>
      <c r="J62" s="31"/>
      <c r="K62" s="31"/>
      <c r="L62" s="94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47" s="2" customFormat="1" ht="22.9" customHeight="1" x14ac:dyDescent="0.2">
      <c r="A63" s="31"/>
      <c r="B63" s="32"/>
      <c r="C63" s="110" t="s">
        <v>70</v>
      </c>
      <c r="D63" s="31"/>
      <c r="E63" s="31"/>
      <c r="F63" s="31"/>
      <c r="G63" s="31"/>
      <c r="H63" s="31"/>
      <c r="I63" s="31"/>
      <c r="J63" s="65">
        <f>J90</f>
        <v>0</v>
      </c>
      <c r="K63" s="31"/>
      <c r="L63" s="94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U63" s="16" t="s">
        <v>130</v>
      </c>
    </row>
    <row r="64" spans="1:47" s="9" customFormat="1" ht="24.95" customHeight="1" x14ac:dyDescent="0.2">
      <c r="B64" s="111"/>
      <c r="D64" s="112" t="s">
        <v>385</v>
      </c>
      <c r="E64" s="113"/>
      <c r="F64" s="113"/>
      <c r="G64" s="113"/>
      <c r="H64" s="113"/>
      <c r="I64" s="113"/>
      <c r="J64" s="114">
        <f>J91</f>
        <v>0</v>
      </c>
      <c r="L64" s="111"/>
    </row>
    <row r="65" spans="1:31" s="10" customFormat="1" ht="19.899999999999999" customHeight="1" x14ac:dyDescent="0.2">
      <c r="B65" s="115"/>
      <c r="D65" s="116" t="s">
        <v>386</v>
      </c>
      <c r="E65" s="117"/>
      <c r="F65" s="117"/>
      <c r="G65" s="117"/>
      <c r="H65" s="117"/>
      <c r="I65" s="117"/>
      <c r="J65" s="118">
        <f>J92</f>
        <v>0</v>
      </c>
      <c r="L65" s="115"/>
    </row>
    <row r="66" spans="1:31" s="10" customFormat="1" ht="19.899999999999999" customHeight="1" x14ac:dyDescent="0.2">
      <c r="B66" s="115"/>
      <c r="D66" s="116" t="s">
        <v>387</v>
      </c>
      <c r="E66" s="117"/>
      <c r="F66" s="117"/>
      <c r="G66" s="117"/>
      <c r="H66" s="117"/>
      <c r="I66" s="117"/>
      <c r="J66" s="118">
        <f>J94</f>
        <v>0</v>
      </c>
      <c r="L66" s="115"/>
    </row>
    <row r="67" spans="1:31" s="10" customFormat="1" ht="19.899999999999999" customHeight="1" x14ac:dyDescent="0.2">
      <c r="B67" s="115"/>
      <c r="D67" s="116" t="s">
        <v>388</v>
      </c>
      <c r="E67" s="117"/>
      <c r="F67" s="117"/>
      <c r="G67" s="117"/>
      <c r="H67" s="117"/>
      <c r="I67" s="117"/>
      <c r="J67" s="118">
        <f>J96</f>
        <v>0</v>
      </c>
      <c r="L67" s="115"/>
    </row>
    <row r="68" spans="1:31" s="10" customFormat="1" ht="19.899999999999999" customHeight="1" x14ac:dyDescent="0.2">
      <c r="B68" s="115"/>
      <c r="D68" s="116" t="s">
        <v>389</v>
      </c>
      <c r="E68" s="117"/>
      <c r="F68" s="117"/>
      <c r="G68" s="117"/>
      <c r="H68" s="117"/>
      <c r="I68" s="117"/>
      <c r="J68" s="118">
        <f>J99</f>
        <v>0</v>
      </c>
      <c r="L68" s="115"/>
    </row>
    <row r="69" spans="1:31" s="2" customFormat="1" ht="21.75" customHeight="1" x14ac:dyDescent="0.2">
      <c r="A69" s="31"/>
      <c r="B69" s="32"/>
      <c r="C69" s="31"/>
      <c r="D69" s="31"/>
      <c r="E69" s="31"/>
      <c r="F69" s="31"/>
      <c r="G69" s="31"/>
      <c r="H69" s="31"/>
      <c r="I69" s="31"/>
      <c r="J69" s="31"/>
      <c r="K69" s="31"/>
      <c r="L69" s="94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</row>
    <row r="70" spans="1:31" s="2" customFormat="1" ht="6.95" customHeight="1" x14ac:dyDescent="0.2">
      <c r="A70" s="31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94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4" spans="1:31" s="2" customFormat="1" ht="6.95" customHeight="1" x14ac:dyDescent="0.2">
      <c r="A74" s="31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94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</row>
    <row r="75" spans="1:31" s="2" customFormat="1" ht="24.95" customHeight="1" x14ac:dyDescent="0.2">
      <c r="A75" s="31"/>
      <c r="B75" s="32"/>
      <c r="C75" s="20" t="s">
        <v>139</v>
      </c>
      <c r="D75" s="31"/>
      <c r="E75" s="31"/>
      <c r="F75" s="31"/>
      <c r="G75" s="31"/>
      <c r="H75" s="31"/>
      <c r="I75" s="31"/>
      <c r="J75" s="31"/>
      <c r="K75" s="31"/>
      <c r="L75" s="94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  <row r="76" spans="1:31" s="2" customFormat="1" ht="6.95" customHeight="1" x14ac:dyDescent="0.2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9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2" customHeight="1" x14ac:dyDescent="0.2">
      <c r="A77" s="31"/>
      <c r="B77" s="32"/>
      <c r="C77" s="26" t="s">
        <v>17</v>
      </c>
      <c r="D77" s="31"/>
      <c r="E77" s="31"/>
      <c r="F77" s="31"/>
      <c r="G77" s="31"/>
      <c r="H77" s="31"/>
      <c r="I77" s="31"/>
      <c r="J77" s="31"/>
      <c r="K77" s="31"/>
      <c r="L77" s="9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s="2" customFormat="1" ht="16.5" customHeight="1" x14ac:dyDescent="0.2">
      <c r="A78" s="31"/>
      <c r="B78" s="32"/>
      <c r="C78" s="31"/>
      <c r="D78" s="31"/>
      <c r="E78" s="312" t="str">
        <f>E7</f>
        <v>Výměna krytiny MŠ Břilice</v>
      </c>
      <c r="F78" s="313"/>
      <c r="G78" s="313"/>
      <c r="H78" s="313"/>
      <c r="I78" s="31"/>
      <c r="J78" s="31"/>
      <c r="K78" s="31"/>
      <c r="L78" s="94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1:31" s="1" customFormat="1" ht="12" customHeight="1" x14ac:dyDescent="0.2">
      <c r="B79" s="19"/>
      <c r="C79" s="26" t="s">
        <v>120</v>
      </c>
      <c r="L79" s="19"/>
    </row>
    <row r="80" spans="1:31" s="2" customFormat="1" ht="16.5" customHeight="1" x14ac:dyDescent="0.2">
      <c r="A80" s="31"/>
      <c r="B80" s="32"/>
      <c r="C80" s="31"/>
      <c r="D80" s="31"/>
      <c r="E80" s="312" t="s">
        <v>124</v>
      </c>
      <c r="F80" s="311"/>
      <c r="G80" s="311"/>
      <c r="H80" s="311"/>
      <c r="I80" s="31"/>
      <c r="J80" s="31"/>
      <c r="K80" s="31"/>
      <c r="L80" s="94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:65" s="2" customFormat="1" ht="12" customHeight="1" x14ac:dyDescent="0.2">
      <c r="A81" s="31"/>
      <c r="B81" s="32"/>
      <c r="C81" s="26" t="s">
        <v>125</v>
      </c>
      <c r="D81" s="31"/>
      <c r="E81" s="31"/>
      <c r="F81" s="31"/>
      <c r="G81" s="31"/>
      <c r="H81" s="31"/>
      <c r="I81" s="31"/>
      <c r="J81" s="31"/>
      <c r="K81" s="31"/>
      <c r="L81" s="9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65" s="2" customFormat="1" ht="16.5" customHeight="1" x14ac:dyDescent="0.2">
      <c r="A82" s="31"/>
      <c r="B82" s="32"/>
      <c r="C82" s="31"/>
      <c r="D82" s="31"/>
      <c r="E82" s="302" t="str">
        <f>E11</f>
        <v>VON - vedlejší a ostatní náklady</v>
      </c>
      <c r="F82" s="311"/>
      <c r="G82" s="311"/>
      <c r="H82" s="311"/>
      <c r="I82" s="31"/>
      <c r="J82" s="31"/>
      <c r="K82" s="31"/>
      <c r="L82" s="9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65" s="2" customFormat="1" ht="6.95" customHeight="1" x14ac:dyDescent="0.2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9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65" s="2" customFormat="1" ht="12" customHeight="1" x14ac:dyDescent="0.2">
      <c r="A84" s="31"/>
      <c r="B84" s="32"/>
      <c r="C84" s="26" t="s">
        <v>22</v>
      </c>
      <c r="D84" s="31"/>
      <c r="E84" s="31"/>
      <c r="F84" s="24" t="str">
        <f>F14</f>
        <v>Břilice</v>
      </c>
      <c r="G84" s="31"/>
      <c r="H84" s="31"/>
      <c r="I84" s="26" t="s">
        <v>24</v>
      </c>
      <c r="J84" s="49" t="str">
        <f>IF(J14="","",J14)</f>
        <v>19. 5. 2021</v>
      </c>
      <c r="K84" s="31"/>
      <c r="L84" s="9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65" s="2" customFormat="1" ht="6.95" customHeight="1" x14ac:dyDescent="0.2">
      <c r="A85" s="31"/>
      <c r="B85" s="32"/>
      <c r="C85" s="31"/>
      <c r="D85" s="31"/>
      <c r="E85" s="31"/>
      <c r="F85" s="31"/>
      <c r="G85" s="31"/>
      <c r="H85" s="31"/>
      <c r="I85" s="31"/>
      <c r="J85" s="31"/>
      <c r="K85" s="31"/>
      <c r="L85" s="9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65" s="2" customFormat="1" ht="25.7" customHeight="1" x14ac:dyDescent="0.2">
      <c r="A86" s="31"/>
      <c r="B86" s="32"/>
      <c r="C86" s="26" t="s">
        <v>26</v>
      </c>
      <c r="D86" s="31"/>
      <c r="E86" s="31"/>
      <c r="F86" s="24" t="str">
        <f>E17</f>
        <v xml:space="preserve"> </v>
      </c>
      <c r="G86" s="31"/>
      <c r="H86" s="31"/>
      <c r="I86" s="26" t="s">
        <v>32</v>
      </c>
      <c r="J86" s="29" t="str">
        <f>E23</f>
        <v>Ing.Vladimír Knapík, Třeboň</v>
      </c>
      <c r="K86" s="31"/>
      <c r="L86" s="9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65" s="2" customFormat="1" ht="15.2" customHeight="1" x14ac:dyDescent="0.2">
      <c r="A87" s="31"/>
      <c r="B87" s="32"/>
      <c r="C87" s="26" t="s">
        <v>30</v>
      </c>
      <c r="D87" s="31"/>
      <c r="E87" s="31"/>
      <c r="F87" s="24" t="str">
        <f>IF(E20="","",E20)</f>
        <v>Vyplň údaj</v>
      </c>
      <c r="G87" s="31"/>
      <c r="H87" s="31"/>
      <c r="I87" s="26" t="s">
        <v>35</v>
      </c>
      <c r="J87" s="29" t="str">
        <f>E26</f>
        <v xml:space="preserve"> </v>
      </c>
      <c r="K87" s="31"/>
      <c r="L87" s="9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65" s="2" customFormat="1" ht="10.35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9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65" s="11" customFormat="1" ht="29.25" customHeight="1" x14ac:dyDescent="0.2">
      <c r="A89" s="119"/>
      <c r="B89" s="120"/>
      <c r="C89" s="121" t="s">
        <v>140</v>
      </c>
      <c r="D89" s="122" t="s">
        <v>57</v>
      </c>
      <c r="E89" s="122" t="s">
        <v>53</v>
      </c>
      <c r="F89" s="122" t="s">
        <v>54</v>
      </c>
      <c r="G89" s="122" t="s">
        <v>141</v>
      </c>
      <c r="H89" s="122" t="s">
        <v>142</v>
      </c>
      <c r="I89" s="122" t="s">
        <v>143</v>
      </c>
      <c r="J89" s="122" t="s">
        <v>129</v>
      </c>
      <c r="K89" s="123" t="s">
        <v>144</v>
      </c>
      <c r="L89" s="124"/>
      <c r="M89" s="56" t="s">
        <v>3</v>
      </c>
      <c r="N89" s="57" t="s">
        <v>42</v>
      </c>
      <c r="O89" s="57" t="s">
        <v>145</v>
      </c>
      <c r="P89" s="57" t="s">
        <v>146</v>
      </c>
      <c r="Q89" s="57" t="s">
        <v>147</v>
      </c>
      <c r="R89" s="57" t="s">
        <v>148</v>
      </c>
      <c r="S89" s="57" t="s">
        <v>149</v>
      </c>
      <c r="T89" s="58" t="s">
        <v>150</v>
      </c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</row>
    <row r="90" spans="1:65" s="2" customFormat="1" ht="22.9" customHeight="1" x14ac:dyDescent="0.25">
      <c r="A90" s="31"/>
      <c r="B90" s="32"/>
      <c r="C90" s="63" t="s">
        <v>151</v>
      </c>
      <c r="D90" s="31"/>
      <c r="E90" s="31"/>
      <c r="F90" s="31"/>
      <c r="G90" s="31"/>
      <c r="H90" s="31"/>
      <c r="I90" s="31"/>
      <c r="J90" s="125">
        <f>BK90</f>
        <v>0</v>
      </c>
      <c r="K90" s="31"/>
      <c r="L90" s="32"/>
      <c r="M90" s="59"/>
      <c r="N90" s="50"/>
      <c r="O90" s="60"/>
      <c r="P90" s="126">
        <f>P91</f>
        <v>0</v>
      </c>
      <c r="Q90" s="60"/>
      <c r="R90" s="126">
        <f>R91</f>
        <v>0</v>
      </c>
      <c r="S90" s="60"/>
      <c r="T90" s="127">
        <f>T91</f>
        <v>0</v>
      </c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T90" s="16" t="s">
        <v>71</v>
      </c>
      <c r="AU90" s="16" t="s">
        <v>130</v>
      </c>
      <c r="BK90" s="128">
        <f>BK91</f>
        <v>0</v>
      </c>
    </row>
    <row r="91" spans="1:65" s="12" customFormat="1" ht="25.9" customHeight="1" x14ac:dyDescent="0.2">
      <c r="B91" s="129"/>
      <c r="D91" s="130" t="s">
        <v>71</v>
      </c>
      <c r="E91" s="131" t="s">
        <v>390</v>
      </c>
      <c r="F91" s="131" t="s">
        <v>391</v>
      </c>
      <c r="I91" s="132"/>
      <c r="J91" s="133">
        <f>BK91</f>
        <v>0</v>
      </c>
      <c r="L91" s="129"/>
      <c r="M91" s="134"/>
      <c r="N91" s="135"/>
      <c r="O91" s="135"/>
      <c r="P91" s="136">
        <f>P92+P94+P96+P99</f>
        <v>0</v>
      </c>
      <c r="Q91" s="135"/>
      <c r="R91" s="136">
        <f>R92+R94+R96+R99</f>
        <v>0</v>
      </c>
      <c r="S91" s="135"/>
      <c r="T91" s="137">
        <f>T92+T94+T96+T99</f>
        <v>0</v>
      </c>
      <c r="AR91" s="130" t="s">
        <v>179</v>
      </c>
      <c r="AT91" s="138" t="s">
        <v>71</v>
      </c>
      <c r="AU91" s="138" t="s">
        <v>72</v>
      </c>
      <c r="AY91" s="130" t="s">
        <v>154</v>
      </c>
      <c r="BK91" s="139">
        <f>BK92+BK94+BK96+BK99</f>
        <v>0</v>
      </c>
    </row>
    <row r="92" spans="1:65" s="12" customFormat="1" ht="22.9" customHeight="1" x14ac:dyDescent="0.2">
      <c r="B92" s="129"/>
      <c r="D92" s="130" t="s">
        <v>71</v>
      </c>
      <c r="E92" s="140" t="s">
        <v>392</v>
      </c>
      <c r="F92" s="140" t="s">
        <v>393</v>
      </c>
      <c r="I92" s="132"/>
      <c r="J92" s="141">
        <f>BK92</f>
        <v>0</v>
      </c>
      <c r="L92" s="129"/>
      <c r="M92" s="134"/>
      <c r="N92" s="135"/>
      <c r="O92" s="135"/>
      <c r="P92" s="136">
        <f>P93</f>
        <v>0</v>
      </c>
      <c r="Q92" s="135"/>
      <c r="R92" s="136">
        <f>R93</f>
        <v>0</v>
      </c>
      <c r="S92" s="135"/>
      <c r="T92" s="137">
        <f>T93</f>
        <v>0</v>
      </c>
      <c r="AR92" s="130" t="s">
        <v>179</v>
      </c>
      <c r="AT92" s="138" t="s">
        <v>71</v>
      </c>
      <c r="AU92" s="138" t="s">
        <v>79</v>
      </c>
      <c r="AY92" s="130" t="s">
        <v>154</v>
      </c>
      <c r="BK92" s="139">
        <f>BK93</f>
        <v>0</v>
      </c>
    </row>
    <row r="93" spans="1:65" s="2" customFormat="1" ht="16.5" customHeight="1" x14ac:dyDescent="0.2">
      <c r="A93" s="31"/>
      <c r="B93" s="142"/>
      <c r="C93" s="143" t="s">
        <v>79</v>
      </c>
      <c r="D93" s="143" t="s">
        <v>157</v>
      </c>
      <c r="E93" s="144" t="s">
        <v>394</v>
      </c>
      <c r="F93" s="145" t="s">
        <v>393</v>
      </c>
      <c r="G93" s="146" t="s">
        <v>395</v>
      </c>
      <c r="H93" s="147">
        <v>1</v>
      </c>
      <c r="I93" s="148"/>
      <c r="J93" s="149">
        <f>ROUND(I93*H93,2)</f>
        <v>0</v>
      </c>
      <c r="K93" s="145" t="s">
        <v>160</v>
      </c>
      <c r="L93" s="32"/>
      <c r="M93" s="150" t="s">
        <v>3</v>
      </c>
      <c r="N93" s="151" t="s">
        <v>43</v>
      </c>
      <c r="O93" s="52"/>
      <c r="P93" s="152">
        <f>O93*H93</f>
        <v>0</v>
      </c>
      <c r="Q93" s="152">
        <v>0</v>
      </c>
      <c r="R93" s="152">
        <f>Q93*H93</f>
        <v>0</v>
      </c>
      <c r="S93" s="152">
        <v>0</v>
      </c>
      <c r="T93" s="153">
        <f>S93*H93</f>
        <v>0</v>
      </c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R93" s="154" t="s">
        <v>396</v>
      </c>
      <c r="AT93" s="154" t="s">
        <v>157</v>
      </c>
      <c r="AU93" s="154" t="s">
        <v>81</v>
      </c>
      <c r="AY93" s="16" t="s">
        <v>154</v>
      </c>
      <c r="BE93" s="155">
        <f>IF(N93="základní",J93,0)</f>
        <v>0</v>
      </c>
      <c r="BF93" s="155">
        <f>IF(N93="snížená",J93,0)</f>
        <v>0</v>
      </c>
      <c r="BG93" s="155">
        <f>IF(N93="zákl. přenesená",J93,0)</f>
        <v>0</v>
      </c>
      <c r="BH93" s="155">
        <f>IF(N93="sníž. přenesená",J93,0)</f>
        <v>0</v>
      </c>
      <c r="BI93" s="155">
        <f>IF(N93="nulová",J93,0)</f>
        <v>0</v>
      </c>
      <c r="BJ93" s="16" t="s">
        <v>79</v>
      </c>
      <c r="BK93" s="155">
        <f>ROUND(I93*H93,2)</f>
        <v>0</v>
      </c>
      <c r="BL93" s="16" t="s">
        <v>396</v>
      </c>
      <c r="BM93" s="154" t="s">
        <v>397</v>
      </c>
    </row>
    <row r="94" spans="1:65" s="12" customFormat="1" ht="22.9" customHeight="1" x14ac:dyDescent="0.2">
      <c r="B94" s="129"/>
      <c r="D94" s="130" t="s">
        <v>71</v>
      </c>
      <c r="E94" s="140" t="s">
        <v>398</v>
      </c>
      <c r="F94" s="140" t="s">
        <v>399</v>
      </c>
      <c r="I94" s="132"/>
      <c r="J94" s="141">
        <f>BK94</f>
        <v>0</v>
      </c>
      <c r="L94" s="129"/>
      <c r="M94" s="134"/>
      <c r="N94" s="135"/>
      <c r="O94" s="135"/>
      <c r="P94" s="136">
        <f>P95</f>
        <v>0</v>
      </c>
      <c r="Q94" s="135"/>
      <c r="R94" s="136">
        <f>R95</f>
        <v>0</v>
      </c>
      <c r="S94" s="135"/>
      <c r="T94" s="137">
        <f>T95</f>
        <v>0</v>
      </c>
      <c r="AR94" s="130" t="s">
        <v>179</v>
      </c>
      <c r="AT94" s="138" t="s">
        <v>71</v>
      </c>
      <c r="AU94" s="138" t="s">
        <v>79</v>
      </c>
      <c r="AY94" s="130" t="s">
        <v>154</v>
      </c>
      <c r="BK94" s="139">
        <f>BK95</f>
        <v>0</v>
      </c>
    </row>
    <row r="95" spans="1:65" s="2" customFormat="1" ht="24" x14ac:dyDescent="0.2">
      <c r="A95" s="31"/>
      <c r="B95" s="142"/>
      <c r="C95" s="143" t="s">
        <v>81</v>
      </c>
      <c r="D95" s="143" t="s">
        <v>157</v>
      </c>
      <c r="E95" s="144" t="s">
        <v>400</v>
      </c>
      <c r="F95" s="145" t="s">
        <v>401</v>
      </c>
      <c r="G95" s="146" t="s">
        <v>395</v>
      </c>
      <c r="H95" s="147">
        <v>1</v>
      </c>
      <c r="I95" s="148"/>
      <c r="J95" s="149">
        <f>ROUND(I95*H95,2)</f>
        <v>0</v>
      </c>
      <c r="K95" s="145" t="s">
        <v>3</v>
      </c>
      <c r="L95" s="32"/>
      <c r="M95" s="150" t="s">
        <v>3</v>
      </c>
      <c r="N95" s="151" t="s">
        <v>43</v>
      </c>
      <c r="O95" s="52"/>
      <c r="P95" s="152">
        <f>O95*H95</f>
        <v>0</v>
      </c>
      <c r="Q95" s="152">
        <v>0</v>
      </c>
      <c r="R95" s="152">
        <f>Q95*H95</f>
        <v>0</v>
      </c>
      <c r="S95" s="152">
        <v>0</v>
      </c>
      <c r="T95" s="153">
        <f>S95*H95</f>
        <v>0</v>
      </c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R95" s="154" t="s">
        <v>396</v>
      </c>
      <c r="AT95" s="154" t="s">
        <v>157</v>
      </c>
      <c r="AU95" s="154" t="s">
        <v>81</v>
      </c>
      <c r="AY95" s="16" t="s">
        <v>154</v>
      </c>
      <c r="BE95" s="155">
        <f>IF(N95="základní",J95,0)</f>
        <v>0</v>
      </c>
      <c r="BF95" s="155">
        <f>IF(N95="snížená",J95,0)</f>
        <v>0</v>
      </c>
      <c r="BG95" s="155">
        <f>IF(N95="zákl. přenesená",J95,0)</f>
        <v>0</v>
      </c>
      <c r="BH95" s="155">
        <f>IF(N95="sníž. přenesená",J95,0)</f>
        <v>0</v>
      </c>
      <c r="BI95" s="155">
        <f>IF(N95="nulová",J95,0)</f>
        <v>0</v>
      </c>
      <c r="BJ95" s="16" t="s">
        <v>79</v>
      </c>
      <c r="BK95" s="155">
        <f>ROUND(I95*H95,2)</f>
        <v>0</v>
      </c>
      <c r="BL95" s="16" t="s">
        <v>396</v>
      </c>
      <c r="BM95" s="154" t="s">
        <v>402</v>
      </c>
    </row>
    <row r="96" spans="1:65" s="12" customFormat="1" ht="22.9" customHeight="1" x14ac:dyDescent="0.2">
      <c r="B96" s="129"/>
      <c r="D96" s="130" t="s">
        <v>71</v>
      </c>
      <c r="E96" s="140" t="s">
        <v>403</v>
      </c>
      <c r="F96" s="140" t="s">
        <v>404</v>
      </c>
      <c r="I96" s="132"/>
      <c r="J96" s="141">
        <f>BK96</f>
        <v>0</v>
      </c>
      <c r="L96" s="129"/>
      <c r="M96" s="134"/>
      <c r="N96" s="135"/>
      <c r="O96" s="135"/>
      <c r="P96" s="136">
        <f>SUM(P97:P98)</f>
        <v>0</v>
      </c>
      <c r="Q96" s="135"/>
      <c r="R96" s="136">
        <f>SUM(R97:R98)</f>
        <v>0</v>
      </c>
      <c r="S96" s="135"/>
      <c r="T96" s="137">
        <f>SUM(T97:T98)</f>
        <v>0</v>
      </c>
      <c r="AR96" s="130" t="s">
        <v>179</v>
      </c>
      <c r="AT96" s="138" t="s">
        <v>71</v>
      </c>
      <c r="AU96" s="138" t="s">
        <v>79</v>
      </c>
      <c r="AY96" s="130" t="s">
        <v>154</v>
      </c>
      <c r="BK96" s="139">
        <f>SUM(BK97:BK98)</f>
        <v>0</v>
      </c>
    </row>
    <row r="97" spans="1:65" s="2" customFormat="1" ht="16.5" customHeight="1" x14ac:dyDescent="0.2">
      <c r="A97" s="31"/>
      <c r="B97" s="142"/>
      <c r="C97" s="143" t="s">
        <v>103</v>
      </c>
      <c r="D97" s="143" t="s">
        <v>157</v>
      </c>
      <c r="E97" s="144" t="s">
        <v>405</v>
      </c>
      <c r="F97" s="145" t="s">
        <v>406</v>
      </c>
      <c r="G97" s="146" t="s">
        <v>395</v>
      </c>
      <c r="H97" s="147">
        <v>1</v>
      </c>
      <c r="I97" s="148"/>
      <c r="J97" s="149">
        <f>ROUND(I97*H97,2)</f>
        <v>0</v>
      </c>
      <c r="K97" s="145" t="s">
        <v>160</v>
      </c>
      <c r="L97" s="32"/>
      <c r="M97" s="150" t="s">
        <v>3</v>
      </c>
      <c r="N97" s="151" t="s">
        <v>43</v>
      </c>
      <c r="O97" s="52"/>
      <c r="P97" s="152">
        <f>O97*H97</f>
        <v>0</v>
      </c>
      <c r="Q97" s="152">
        <v>0</v>
      </c>
      <c r="R97" s="152">
        <f>Q97*H97</f>
        <v>0</v>
      </c>
      <c r="S97" s="152">
        <v>0</v>
      </c>
      <c r="T97" s="153">
        <f>S97*H97</f>
        <v>0</v>
      </c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R97" s="154" t="s">
        <v>396</v>
      </c>
      <c r="AT97" s="154" t="s">
        <v>157</v>
      </c>
      <c r="AU97" s="154" t="s">
        <v>81</v>
      </c>
      <c r="AY97" s="16" t="s">
        <v>154</v>
      </c>
      <c r="BE97" s="155">
        <f>IF(N97="základní",J97,0)</f>
        <v>0</v>
      </c>
      <c r="BF97" s="155">
        <f>IF(N97="snížená",J97,0)</f>
        <v>0</v>
      </c>
      <c r="BG97" s="155">
        <f>IF(N97="zákl. přenesená",J97,0)</f>
        <v>0</v>
      </c>
      <c r="BH97" s="155">
        <f>IF(N97="sníž. přenesená",J97,0)</f>
        <v>0</v>
      </c>
      <c r="BI97" s="155">
        <f>IF(N97="nulová",J97,0)</f>
        <v>0</v>
      </c>
      <c r="BJ97" s="16" t="s">
        <v>79</v>
      </c>
      <c r="BK97" s="155">
        <f>ROUND(I97*H97,2)</f>
        <v>0</v>
      </c>
      <c r="BL97" s="16" t="s">
        <v>396</v>
      </c>
      <c r="BM97" s="154" t="s">
        <v>407</v>
      </c>
    </row>
    <row r="98" spans="1:65" s="2" customFormat="1" ht="55.5" customHeight="1" x14ac:dyDescent="0.2">
      <c r="A98" s="31"/>
      <c r="B98" s="142"/>
      <c r="C98" s="143" t="s">
        <v>161</v>
      </c>
      <c r="D98" s="143" t="s">
        <v>157</v>
      </c>
      <c r="E98" s="144" t="s">
        <v>408</v>
      </c>
      <c r="F98" s="145" t="s">
        <v>409</v>
      </c>
      <c r="G98" s="146" t="s">
        <v>395</v>
      </c>
      <c r="H98" s="147">
        <v>1</v>
      </c>
      <c r="I98" s="148"/>
      <c r="J98" s="149">
        <f>ROUND(I98*H98,2)</f>
        <v>0</v>
      </c>
      <c r="K98" s="145" t="s">
        <v>3</v>
      </c>
      <c r="L98" s="32"/>
      <c r="M98" s="150" t="s">
        <v>3</v>
      </c>
      <c r="N98" s="151" t="s">
        <v>43</v>
      </c>
      <c r="O98" s="52"/>
      <c r="P98" s="152">
        <f>O98*H98</f>
        <v>0</v>
      </c>
      <c r="Q98" s="152">
        <v>0</v>
      </c>
      <c r="R98" s="152">
        <f>Q98*H98</f>
        <v>0</v>
      </c>
      <c r="S98" s="152">
        <v>0</v>
      </c>
      <c r="T98" s="153">
        <f>S98*H98</f>
        <v>0</v>
      </c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R98" s="154" t="s">
        <v>396</v>
      </c>
      <c r="AT98" s="154" t="s">
        <v>157</v>
      </c>
      <c r="AU98" s="154" t="s">
        <v>81</v>
      </c>
      <c r="AY98" s="16" t="s">
        <v>154</v>
      </c>
      <c r="BE98" s="155">
        <f>IF(N98="základní",J98,0)</f>
        <v>0</v>
      </c>
      <c r="BF98" s="155">
        <f>IF(N98="snížená",J98,0)</f>
        <v>0</v>
      </c>
      <c r="BG98" s="155">
        <f>IF(N98="zákl. přenesená",J98,0)</f>
        <v>0</v>
      </c>
      <c r="BH98" s="155">
        <f>IF(N98="sníž. přenesená",J98,0)</f>
        <v>0</v>
      </c>
      <c r="BI98" s="155">
        <f>IF(N98="nulová",J98,0)</f>
        <v>0</v>
      </c>
      <c r="BJ98" s="16" t="s">
        <v>79</v>
      </c>
      <c r="BK98" s="155">
        <f>ROUND(I98*H98,2)</f>
        <v>0</v>
      </c>
      <c r="BL98" s="16" t="s">
        <v>396</v>
      </c>
      <c r="BM98" s="154" t="s">
        <v>410</v>
      </c>
    </row>
    <row r="99" spans="1:65" s="12" customFormat="1" ht="22.9" customHeight="1" x14ac:dyDescent="0.2">
      <c r="B99" s="129"/>
      <c r="D99" s="130" t="s">
        <v>71</v>
      </c>
      <c r="E99" s="140" t="s">
        <v>411</v>
      </c>
      <c r="F99" s="140" t="s">
        <v>412</v>
      </c>
      <c r="I99" s="132"/>
      <c r="J99" s="141">
        <f>BK99</f>
        <v>0</v>
      </c>
      <c r="L99" s="129"/>
      <c r="M99" s="134"/>
      <c r="N99" s="135"/>
      <c r="O99" s="135"/>
      <c r="P99" s="136">
        <f>P100</f>
        <v>0</v>
      </c>
      <c r="Q99" s="135"/>
      <c r="R99" s="136">
        <f>R100</f>
        <v>0</v>
      </c>
      <c r="S99" s="135"/>
      <c r="T99" s="137">
        <f>T100</f>
        <v>0</v>
      </c>
      <c r="AR99" s="130" t="s">
        <v>179</v>
      </c>
      <c r="AT99" s="138" t="s">
        <v>71</v>
      </c>
      <c r="AU99" s="138" t="s">
        <v>79</v>
      </c>
      <c r="AY99" s="130" t="s">
        <v>154</v>
      </c>
      <c r="BK99" s="139">
        <f>BK100</f>
        <v>0</v>
      </c>
    </row>
    <row r="100" spans="1:65" s="2" customFormat="1" ht="16.5" customHeight="1" x14ac:dyDescent="0.2">
      <c r="A100" s="31"/>
      <c r="B100" s="142"/>
      <c r="C100" s="143" t="s">
        <v>179</v>
      </c>
      <c r="D100" s="143" t="s">
        <v>157</v>
      </c>
      <c r="E100" s="144" t="s">
        <v>413</v>
      </c>
      <c r="F100" s="145" t="s">
        <v>414</v>
      </c>
      <c r="G100" s="146" t="s">
        <v>395</v>
      </c>
      <c r="H100" s="147">
        <v>1</v>
      </c>
      <c r="I100" s="148"/>
      <c r="J100" s="149">
        <f>ROUND(I100*H100,2)</f>
        <v>0</v>
      </c>
      <c r="K100" s="145" t="s">
        <v>160</v>
      </c>
      <c r="L100" s="32"/>
      <c r="M100" s="175" t="s">
        <v>3</v>
      </c>
      <c r="N100" s="176" t="s">
        <v>43</v>
      </c>
      <c r="O100" s="177"/>
      <c r="P100" s="178">
        <f>O100*H100</f>
        <v>0</v>
      </c>
      <c r="Q100" s="178">
        <v>0</v>
      </c>
      <c r="R100" s="178">
        <f>Q100*H100</f>
        <v>0</v>
      </c>
      <c r="S100" s="178">
        <v>0</v>
      </c>
      <c r="T100" s="179">
        <f>S100*H100</f>
        <v>0</v>
      </c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R100" s="154" t="s">
        <v>396</v>
      </c>
      <c r="AT100" s="154" t="s">
        <v>157</v>
      </c>
      <c r="AU100" s="154" t="s">
        <v>81</v>
      </c>
      <c r="AY100" s="16" t="s">
        <v>154</v>
      </c>
      <c r="BE100" s="155">
        <f>IF(N100="základní",J100,0)</f>
        <v>0</v>
      </c>
      <c r="BF100" s="155">
        <f>IF(N100="snížená",J100,0)</f>
        <v>0</v>
      </c>
      <c r="BG100" s="155">
        <f>IF(N100="zákl. přenesená",J100,0)</f>
        <v>0</v>
      </c>
      <c r="BH100" s="155">
        <f>IF(N100="sníž. přenesená",J100,0)</f>
        <v>0</v>
      </c>
      <c r="BI100" s="155">
        <f>IF(N100="nulová",J100,0)</f>
        <v>0</v>
      </c>
      <c r="BJ100" s="16" t="s">
        <v>79</v>
      </c>
      <c r="BK100" s="155">
        <f>ROUND(I100*H100,2)</f>
        <v>0</v>
      </c>
      <c r="BL100" s="16" t="s">
        <v>396</v>
      </c>
      <c r="BM100" s="154" t="s">
        <v>415</v>
      </c>
    </row>
    <row r="101" spans="1:65" s="2" customFormat="1" ht="6.95" customHeight="1" x14ac:dyDescent="0.2">
      <c r="A101" s="31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32"/>
      <c r="M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</sheetData>
  <autoFilter ref="C89:K100" xr:uid="{00000000-0009-0000-0000-000002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85"/>
  <sheetViews>
    <sheetView showGridLines="0" workbookViewId="0">
      <selection activeCell="E9" sqref="E9:H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 x14ac:dyDescent="0.2">
      <c r="L2" s="269" t="s">
        <v>6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6" t="s">
        <v>93</v>
      </c>
      <c r="AZ2" s="92" t="s">
        <v>99</v>
      </c>
      <c r="BA2" s="92" t="s">
        <v>100</v>
      </c>
      <c r="BB2" s="92" t="s">
        <v>101</v>
      </c>
      <c r="BC2" s="92" t="s">
        <v>295</v>
      </c>
      <c r="BD2" s="92" t="s">
        <v>103</v>
      </c>
    </row>
    <row r="3" spans="1:56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  <c r="AZ3" s="92" t="s">
        <v>104</v>
      </c>
      <c r="BA3" s="92" t="s">
        <v>105</v>
      </c>
      <c r="BB3" s="92" t="s">
        <v>106</v>
      </c>
      <c r="BC3" s="92" t="s">
        <v>416</v>
      </c>
      <c r="BD3" s="92" t="s">
        <v>103</v>
      </c>
    </row>
    <row r="4" spans="1:56" s="1" customFormat="1" ht="24.95" customHeight="1" x14ac:dyDescent="0.2">
      <c r="B4" s="19"/>
      <c r="D4" s="20" t="s">
        <v>108</v>
      </c>
      <c r="L4" s="19"/>
      <c r="M4" s="93" t="s">
        <v>11</v>
      </c>
      <c r="AT4" s="16" t="s">
        <v>4</v>
      </c>
      <c r="AZ4" s="92" t="s">
        <v>109</v>
      </c>
      <c r="BA4" s="92" t="s">
        <v>110</v>
      </c>
      <c r="BB4" s="92" t="s">
        <v>101</v>
      </c>
      <c r="BC4" s="92" t="s">
        <v>417</v>
      </c>
      <c r="BD4" s="92" t="s">
        <v>103</v>
      </c>
    </row>
    <row r="5" spans="1:56" s="1" customFormat="1" ht="6.95" customHeight="1" x14ac:dyDescent="0.2">
      <c r="B5" s="19"/>
      <c r="L5" s="19"/>
      <c r="AZ5" s="92" t="s">
        <v>118</v>
      </c>
      <c r="BA5" s="92" t="s">
        <v>119</v>
      </c>
      <c r="BB5" s="92" t="s">
        <v>101</v>
      </c>
      <c r="BC5" s="92" t="s">
        <v>418</v>
      </c>
      <c r="BD5" s="92" t="s">
        <v>103</v>
      </c>
    </row>
    <row r="6" spans="1:56" s="1" customFormat="1" ht="12" customHeight="1" x14ac:dyDescent="0.2">
      <c r="B6" s="19"/>
      <c r="D6" s="26" t="s">
        <v>17</v>
      </c>
      <c r="L6" s="19"/>
      <c r="AZ6" s="92" t="s">
        <v>115</v>
      </c>
      <c r="BA6" s="92" t="s">
        <v>116</v>
      </c>
      <c r="BB6" s="92" t="s">
        <v>101</v>
      </c>
      <c r="BC6" s="92" t="s">
        <v>72</v>
      </c>
      <c r="BD6" s="92" t="s">
        <v>103</v>
      </c>
    </row>
    <row r="7" spans="1:56" s="1" customFormat="1" ht="16.5" customHeight="1" x14ac:dyDescent="0.2">
      <c r="B7" s="19"/>
      <c r="E7" s="312" t="str">
        <f>'Rekapitulace stavby'!K6</f>
        <v>Výměna krytiny MŠ Břilice</v>
      </c>
      <c r="F7" s="313"/>
      <c r="G7" s="313"/>
      <c r="H7" s="313"/>
      <c r="L7" s="19"/>
      <c r="AZ7" s="92" t="s">
        <v>121</v>
      </c>
      <c r="BA7" s="92" t="s">
        <v>122</v>
      </c>
      <c r="BB7" s="92" t="s">
        <v>101</v>
      </c>
      <c r="BC7" s="92" t="s">
        <v>419</v>
      </c>
      <c r="BD7" s="92" t="s">
        <v>103</v>
      </c>
    </row>
    <row r="8" spans="1:56" s="1" customFormat="1" ht="12" customHeight="1" x14ac:dyDescent="0.2">
      <c r="B8" s="19"/>
      <c r="D8" s="26" t="s">
        <v>120</v>
      </c>
      <c r="L8" s="19"/>
      <c r="AZ8" s="92" t="s">
        <v>112</v>
      </c>
      <c r="BA8" s="92" t="s">
        <v>113</v>
      </c>
      <c r="BB8" s="92" t="s">
        <v>101</v>
      </c>
      <c r="BC8" s="92" t="s">
        <v>72</v>
      </c>
      <c r="BD8" s="92" t="s">
        <v>103</v>
      </c>
    </row>
    <row r="9" spans="1:56" s="2" customFormat="1" ht="16.5" customHeight="1" x14ac:dyDescent="0.2">
      <c r="A9" s="31"/>
      <c r="B9" s="32"/>
      <c r="C9" s="31"/>
      <c r="D9" s="31"/>
      <c r="E9" s="312" t="s">
        <v>724</v>
      </c>
      <c r="F9" s="311"/>
      <c r="G9" s="311"/>
      <c r="H9" s="311"/>
      <c r="I9" s="31"/>
      <c r="J9" s="31"/>
      <c r="K9" s="31"/>
      <c r="L9" s="9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2" customHeight="1" x14ac:dyDescent="0.2">
      <c r="A10" s="31"/>
      <c r="B10" s="32"/>
      <c r="C10" s="31"/>
      <c r="D10" s="26" t="s">
        <v>125</v>
      </c>
      <c r="E10" s="31"/>
      <c r="F10" s="31"/>
      <c r="G10" s="31"/>
      <c r="H10" s="31"/>
      <c r="I10" s="31"/>
      <c r="J10" s="31"/>
      <c r="K10" s="31"/>
      <c r="L10" s="9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6.5" customHeight="1" x14ac:dyDescent="0.2">
      <c r="A11" s="31"/>
      <c r="B11" s="32"/>
      <c r="C11" s="31"/>
      <c r="D11" s="31"/>
      <c r="E11" s="302" t="s">
        <v>126</v>
      </c>
      <c r="F11" s="311"/>
      <c r="G11" s="311"/>
      <c r="H11" s="311"/>
      <c r="I11" s="31"/>
      <c r="J11" s="31"/>
      <c r="K11" s="31"/>
      <c r="L11" s="9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x14ac:dyDescent="0.2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9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2" customHeight="1" x14ac:dyDescent="0.2">
      <c r="A13" s="31"/>
      <c r="B13" s="32"/>
      <c r="C13" s="31"/>
      <c r="D13" s="26" t="s">
        <v>19</v>
      </c>
      <c r="E13" s="31"/>
      <c r="F13" s="24" t="s">
        <v>20</v>
      </c>
      <c r="G13" s="31"/>
      <c r="H13" s="31"/>
      <c r="I13" s="26" t="s">
        <v>21</v>
      </c>
      <c r="J13" s="24" t="s">
        <v>3</v>
      </c>
      <c r="K13" s="31"/>
      <c r="L13" s="9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12" customHeight="1" x14ac:dyDescent="0.2">
      <c r="A14" s="31"/>
      <c r="B14" s="32"/>
      <c r="C14" s="31"/>
      <c r="D14" s="26" t="s">
        <v>22</v>
      </c>
      <c r="E14" s="31"/>
      <c r="F14" s="24" t="s">
        <v>23</v>
      </c>
      <c r="G14" s="31"/>
      <c r="H14" s="31"/>
      <c r="I14" s="26" t="s">
        <v>24</v>
      </c>
      <c r="J14" s="49" t="str">
        <f>'Rekapitulace stavby'!AN8</f>
        <v>19. 5. 2021</v>
      </c>
      <c r="K14" s="31"/>
      <c r="L14" s="9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0.9" customHeight="1" x14ac:dyDescent="0.2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9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12" customHeight="1" x14ac:dyDescent="0.2">
      <c r="A16" s="31"/>
      <c r="B16" s="32"/>
      <c r="C16" s="31"/>
      <c r="D16" s="26" t="s">
        <v>26</v>
      </c>
      <c r="E16" s="31"/>
      <c r="F16" s="31"/>
      <c r="G16" s="31"/>
      <c r="H16" s="31"/>
      <c r="I16" s="26" t="s">
        <v>27</v>
      </c>
      <c r="J16" s="24" t="str">
        <f>IF('Rekapitulace stavby'!AN10="","",'Rekapitulace stavby'!AN10)</f>
        <v/>
      </c>
      <c r="K16" s="31"/>
      <c r="L16" s="9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 x14ac:dyDescent="0.2">
      <c r="A17" s="31"/>
      <c r="B17" s="32"/>
      <c r="C17" s="31"/>
      <c r="D17" s="31"/>
      <c r="E17" s="24" t="str">
        <f>IF('Rekapitulace stavby'!E11="","",'Rekapitulace stavby'!E11)</f>
        <v xml:space="preserve"> </v>
      </c>
      <c r="F17" s="31"/>
      <c r="G17" s="31"/>
      <c r="H17" s="31"/>
      <c r="I17" s="26" t="s">
        <v>29</v>
      </c>
      <c r="J17" s="24" t="str">
        <f>IF('Rekapitulace stavby'!AN11="","",'Rekapitulace stavby'!AN11)</f>
        <v/>
      </c>
      <c r="K17" s="31"/>
      <c r="L17" s="9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customHeight="1" x14ac:dyDescent="0.2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9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 x14ac:dyDescent="0.2">
      <c r="A19" s="31"/>
      <c r="B19" s="32"/>
      <c r="C19" s="31"/>
      <c r="D19" s="26" t="s">
        <v>30</v>
      </c>
      <c r="E19" s="31"/>
      <c r="F19" s="31"/>
      <c r="G19" s="31"/>
      <c r="H19" s="31"/>
      <c r="I19" s="26" t="s">
        <v>27</v>
      </c>
      <c r="J19" s="27" t="str">
        <f>'Rekapitulace stavby'!AN13</f>
        <v>Vyplň údaj</v>
      </c>
      <c r="K19" s="31"/>
      <c r="L19" s="9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 x14ac:dyDescent="0.2">
      <c r="A20" s="31"/>
      <c r="B20" s="32"/>
      <c r="C20" s="31"/>
      <c r="D20" s="31"/>
      <c r="E20" s="314" t="str">
        <f>'Rekapitulace stavby'!E14</f>
        <v>Vyplň údaj</v>
      </c>
      <c r="F20" s="281"/>
      <c r="G20" s="281"/>
      <c r="H20" s="281"/>
      <c r="I20" s="26" t="s">
        <v>29</v>
      </c>
      <c r="J20" s="27" t="str">
        <f>'Rekapitulace stavby'!AN14</f>
        <v>Vyplň údaj</v>
      </c>
      <c r="K20" s="31"/>
      <c r="L20" s="9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customHeight="1" x14ac:dyDescent="0.2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9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 x14ac:dyDescent="0.2">
      <c r="A22" s="31"/>
      <c r="B22" s="32"/>
      <c r="C22" s="31"/>
      <c r="D22" s="26" t="s">
        <v>32</v>
      </c>
      <c r="E22" s="31"/>
      <c r="F22" s="31"/>
      <c r="G22" s="31"/>
      <c r="H22" s="31"/>
      <c r="I22" s="26" t="s">
        <v>27</v>
      </c>
      <c r="J22" s="24" t="s">
        <v>3</v>
      </c>
      <c r="K22" s="31"/>
      <c r="L22" s="9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 x14ac:dyDescent="0.2">
      <c r="A23" s="31"/>
      <c r="B23" s="32"/>
      <c r="C23" s="31"/>
      <c r="D23" s="31"/>
      <c r="E23" s="24" t="s">
        <v>33</v>
      </c>
      <c r="F23" s="31"/>
      <c r="G23" s="31"/>
      <c r="H23" s="31"/>
      <c r="I23" s="26" t="s">
        <v>29</v>
      </c>
      <c r="J23" s="24" t="s">
        <v>3</v>
      </c>
      <c r="K23" s="31"/>
      <c r="L23" s="9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customHeight="1" x14ac:dyDescent="0.2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9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 x14ac:dyDescent="0.2">
      <c r="A25" s="31"/>
      <c r="B25" s="32"/>
      <c r="C25" s="31"/>
      <c r="D25" s="26" t="s">
        <v>35</v>
      </c>
      <c r="E25" s="31"/>
      <c r="F25" s="31"/>
      <c r="G25" s="31"/>
      <c r="H25" s="31"/>
      <c r="I25" s="26" t="s">
        <v>27</v>
      </c>
      <c r="J25" s="24" t="str">
        <f>IF('Rekapitulace stavby'!AN19="","",'Rekapitulace stavby'!AN19)</f>
        <v/>
      </c>
      <c r="K25" s="31"/>
      <c r="L25" s="9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 x14ac:dyDescent="0.2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29</v>
      </c>
      <c r="J26" s="24" t="str">
        <f>IF('Rekapitulace stavby'!AN20="","",'Rekapitulace stavby'!AN20)</f>
        <v/>
      </c>
      <c r="K26" s="31"/>
      <c r="L26" s="9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94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 x14ac:dyDescent="0.2">
      <c r="A28" s="31"/>
      <c r="B28" s="32"/>
      <c r="C28" s="31"/>
      <c r="D28" s="26" t="s">
        <v>36</v>
      </c>
      <c r="E28" s="31"/>
      <c r="F28" s="31"/>
      <c r="G28" s="31"/>
      <c r="H28" s="31"/>
      <c r="I28" s="31"/>
      <c r="J28" s="31"/>
      <c r="K28" s="31"/>
      <c r="L28" s="9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 x14ac:dyDescent="0.2">
      <c r="A29" s="95"/>
      <c r="B29" s="96"/>
      <c r="C29" s="95"/>
      <c r="D29" s="95"/>
      <c r="E29" s="285" t="s">
        <v>3</v>
      </c>
      <c r="F29" s="285"/>
      <c r="G29" s="285"/>
      <c r="H29" s="285"/>
      <c r="I29" s="95"/>
      <c r="J29" s="95"/>
      <c r="K29" s="95"/>
      <c r="L29" s="97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2" customFormat="1" ht="6.95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9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 x14ac:dyDescent="0.2">
      <c r="A31" s="31"/>
      <c r="B31" s="32"/>
      <c r="C31" s="31"/>
      <c r="D31" s="60"/>
      <c r="E31" s="60"/>
      <c r="F31" s="60"/>
      <c r="G31" s="60"/>
      <c r="H31" s="60"/>
      <c r="I31" s="60"/>
      <c r="J31" s="60"/>
      <c r="K31" s="60"/>
      <c r="L31" s="9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 x14ac:dyDescent="0.2">
      <c r="A32" s="31"/>
      <c r="B32" s="32"/>
      <c r="C32" s="31"/>
      <c r="D32" s="98" t="s">
        <v>38</v>
      </c>
      <c r="E32" s="31"/>
      <c r="F32" s="31"/>
      <c r="G32" s="31"/>
      <c r="H32" s="31"/>
      <c r="I32" s="31"/>
      <c r="J32" s="65">
        <f>ROUND(J93, 2)</f>
        <v>0</v>
      </c>
      <c r="K32" s="31"/>
      <c r="L32" s="9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 x14ac:dyDescent="0.2">
      <c r="A33" s="31"/>
      <c r="B33" s="32"/>
      <c r="C33" s="31"/>
      <c r="D33" s="60"/>
      <c r="E33" s="60"/>
      <c r="F33" s="60"/>
      <c r="G33" s="60"/>
      <c r="H33" s="60"/>
      <c r="I33" s="60"/>
      <c r="J33" s="60"/>
      <c r="K33" s="60"/>
      <c r="L33" s="9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 x14ac:dyDescent="0.2">
      <c r="A34" s="31"/>
      <c r="B34" s="32"/>
      <c r="C34" s="31"/>
      <c r="D34" s="31"/>
      <c r="E34" s="31"/>
      <c r="F34" s="35" t="s">
        <v>40</v>
      </c>
      <c r="G34" s="31"/>
      <c r="H34" s="31"/>
      <c r="I34" s="35" t="s">
        <v>39</v>
      </c>
      <c r="J34" s="35" t="s">
        <v>41</v>
      </c>
      <c r="K34" s="31"/>
      <c r="L34" s="9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 x14ac:dyDescent="0.2">
      <c r="A35" s="31"/>
      <c r="B35" s="32"/>
      <c r="C35" s="31"/>
      <c r="D35" s="99" t="s">
        <v>42</v>
      </c>
      <c r="E35" s="26" t="s">
        <v>43</v>
      </c>
      <c r="F35" s="100">
        <f>ROUND((SUM(BE93:BE184)),  2)</f>
        <v>0</v>
      </c>
      <c r="G35" s="31"/>
      <c r="H35" s="31"/>
      <c r="I35" s="101">
        <v>0.21</v>
      </c>
      <c r="J35" s="100">
        <f>ROUND(((SUM(BE93:BE184))*I35),  2)</f>
        <v>0</v>
      </c>
      <c r="K35" s="31"/>
      <c r="L35" s="9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 x14ac:dyDescent="0.2">
      <c r="A36" s="31"/>
      <c r="B36" s="32"/>
      <c r="C36" s="31"/>
      <c r="D36" s="31"/>
      <c r="E36" s="26" t="s">
        <v>44</v>
      </c>
      <c r="F36" s="100">
        <f>ROUND((SUM(BF93:BF184)),  2)</f>
        <v>0</v>
      </c>
      <c r="G36" s="31"/>
      <c r="H36" s="31"/>
      <c r="I36" s="101">
        <v>0.15</v>
      </c>
      <c r="J36" s="100">
        <f>ROUND(((SUM(BF93:BF184))*I36),  2)</f>
        <v>0</v>
      </c>
      <c r="K36" s="31"/>
      <c r="L36" s="9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 x14ac:dyDescent="0.2">
      <c r="A37" s="31"/>
      <c r="B37" s="32"/>
      <c r="C37" s="31"/>
      <c r="D37" s="31"/>
      <c r="E37" s="26" t="s">
        <v>45</v>
      </c>
      <c r="F37" s="100">
        <f>ROUND((SUM(BG93:BG184)),  2)</f>
        <v>0</v>
      </c>
      <c r="G37" s="31"/>
      <c r="H37" s="31"/>
      <c r="I37" s="101">
        <v>0.21</v>
      </c>
      <c r="J37" s="100">
        <f>0</f>
        <v>0</v>
      </c>
      <c r="K37" s="31"/>
      <c r="L37" s="9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 x14ac:dyDescent="0.2">
      <c r="A38" s="31"/>
      <c r="B38" s="32"/>
      <c r="C38" s="31"/>
      <c r="D38" s="31"/>
      <c r="E38" s="26" t="s">
        <v>46</v>
      </c>
      <c r="F38" s="100">
        <f>ROUND((SUM(BH93:BH184)),  2)</f>
        <v>0</v>
      </c>
      <c r="G38" s="31"/>
      <c r="H38" s="31"/>
      <c r="I38" s="101">
        <v>0.15</v>
      </c>
      <c r="J38" s="100">
        <f>0</f>
        <v>0</v>
      </c>
      <c r="K38" s="31"/>
      <c r="L38" s="9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 x14ac:dyDescent="0.2">
      <c r="A39" s="31"/>
      <c r="B39" s="32"/>
      <c r="C39" s="31"/>
      <c r="D39" s="31"/>
      <c r="E39" s="26" t="s">
        <v>47</v>
      </c>
      <c r="F39" s="100">
        <f>ROUND((SUM(BI93:BI184)),  2)</f>
        <v>0</v>
      </c>
      <c r="G39" s="31"/>
      <c r="H39" s="31"/>
      <c r="I39" s="101">
        <v>0</v>
      </c>
      <c r="J39" s="100">
        <f>0</f>
        <v>0</v>
      </c>
      <c r="K39" s="31"/>
      <c r="L39" s="9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9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 x14ac:dyDescent="0.2">
      <c r="A41" s="31"/>
      <c r="B41" s="32"/>
      <c r="C41" s="102"/>
      <c r="D41" s="103" t="s">
        <v>48</v>
      </c>
      <c r="E41" s="54"/>
      <c r="F41" s="54"/>
      <c r="G41" s="104" t="s">
        <v>49</v>
      </c>
      <c r="H41" s="105" t="s">
        <v>50</v>
      </c>
      <c r="I41" s="54"/>
      <c r="J41" s="106">
        <f>SUM(J32:J39)</f>
        <v>0</v>
      </c>
      <c r="K41" s="107"/>
      <c r="L41" s="9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 x14ac:dyDescent="0.2">
      <c r="A42" s="31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9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6" spans="1:31" s="2" customFormat="1" ht="6.95" customHeight="1" x14ac:dyDescent="0.2">
      <c r="A46" s="31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94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s="2" customFormat="1" ht="24.95" customHeight="1" x14ac:dyDescent="0.2">
      <c r="A47" s="31"/>
      <c r="B47" s="32"/>
      <c r="C47" s="20" t="s">
        <v>127</v>
      </c>
      <c r="D47" s="31"/>
      <c r="E47" s="31"/>
      <c r="F47" s="31"/>
      <c r="G47" s="31"/>
      <c r="H47" s="31"/>
      <c r="I47" s="31"/>
      <c r="J47" s="31"/>
      <c r="K47" s="31"/>
      <c r="L47" s="94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s="2" customFormat="1" ht="6.95" customHeight="1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94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47" s="2" customFormat="1" ht="12" customHeight="1" x14ac:dyDescent="0.2">
      <c r="A49" s="31"/>
      <c r="B49" s="32"/>
      <c r="C49" s="26" t="s">
        <v>17</v>
      </c>
      <c r="D49" s="31"/>
      <c r="E49" s="31"/>
      <c r="F49" s="31"/>
      <c r="G49" s="31"/>
      <c r="H49" s="31"/>
      <c r="I49" s="31"/>
      <c r="J49" s="31"/>
      <c r="K49" s="31"/>
      <c r="L49" s="94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47" s="2" customFormat="1" ht="16.5" customHeight="1" x14ac:dyDescent="0.2">
      <c r="A50" s="31"/>
      <c r="B50" s="32"/>
      <c r="C50" s="31"/>
      <c r="D50" s="31"/>
      <c r="E50" s="312" t="str">
        <f>E7</f>
        <v>Výměna krytiny MŠ Břilice</v>
      </c>
      <c r="F50" s="313"/>
      <c r="G50" s="313"/>
      <c r="H50" s="313"/>
      <c r="I50" s="31"/>
      <c r="J50" s="31"/>
      <c r="K50" s="31"/>
      <c r="L50" s="94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47" s="1" customFormat="1" ht="12" customHeight="1" x14ac:dyDescent="0.2">
      <c r="B51" s="19"/>
      <c r="C51" s="26" t="s">
        <v>120</v>
      </c>
      <c r="L51" s="19"/>
    </row>
    <row r="52" spans="1:47" s="2" customFormat="1" ht="16.5" customHeight="1" x14ac:dyDescent="0.2">
      <c r="A52" s="31"/>
      <c r="B52" s="32"/>
      <c r="C52" s="31"/>
      <c r="D52" s="31"/>
      <c r="E52" s="312" t="s">
        <v>420</v>
      </c>
      <c r="F52" s="311"/>
      <c r="G52" s="311"/>
      <c r="H52" s="311"/>
      <c r="I52" s="31"/>
      <c r="J52" s="31"/>
      <c r="K52" s="31"/>
      <c r="L52" s="94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47" s="2" customFormat="1" ht="12" customHeight="1" x14ac:dyDescent="0.2">
      <c r="A53" s="31"/>
      <c r="B53" s="32"/>
      <c r="C53" s="26" t="s">
        <v>125</v>
      </c>
      <c r="D53" s="31"/>
      <c r="E53" s="31"/>
      <c r="F53" s="31"/>
      <c r="G53" s="31"/>
      <c r="H53" s="31"/>
      <c r="I53" s="31"/>
      <c r="J53" s="31"/>
      <c r="K53" s="31"/>
      <c r="L53" s="94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47" s="2" customFormat="1" ht="16.5" customHeight="1" x14ac:dyDescent="0.2">
      <c r="A54" s="31"/>
      <c r="B54" s="32"/>
      <c r="C54" s="31"/>
      <c r="D54" s="31"/>
      <c r="E54" s="302" t="str">
        <f>E11</f>
        <v>01 - stavební část</v>
      </c>
      <c r="F54" s="311"/>
      <c r="G54" s="311"/>
      <c r="H54" s="311"/>
      <c r="I54" s="31"/>
      <c r="J54" s="31"/>
      <c r="K54" s="31"/>
      <c r="L54" s="94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47" s="2" customFormat="1" ht="6.95" customHeight="1" x14ac:dyDescent="0.2">
      <c r="A55" s="31"/>
      <c r="B55" s="32"/>
      <c r="C55" s="31"/>
      <c r="D55" s="31"/>
      <c r="E55" s="31"/>
      <c r="F55" s="31"/>
      <c r="G55" s="31"/>
      <c r="H55" s="31"/>
      <c r="I55" s="31"/>
      <c r="J55" s="31"/>
      <c r="K55" s="31"/>
      <c r="L55" s="94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47" s="2" customFormat="1" ht="12" customHeight="1" x14ac:dyDescent="0.2">
      <c r="A56" s="31"/>
      <c r="B56" s="32"/>
      <c r="C56" s="26" t="s">
        <v>22</v>
      </c>
      <c r="D56" s="31"/>
      <c r="E56" s="31"/>
      <c r="F56" s="24" t="str">
        <f>F14</f>
        <v>Břilice</v>
      </c>
      <c r="G56" s="31"/>
      <c r="H56" s="31"/>
      <c r="I56" s="26" t="s">
        <v>24</v>
      </c>
      <c r="J56" s="49" t="str">
        <f>IF(J14="","",J14)</f>
        <v>19. 5. 2021</v>
      </c>
      <c r="K56" s="31"/>
      <c r="L56" s="94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47" s="2" customFormat="1" ht="6.95" customHeight="1" x14ac:dyDescent="0.2">
      <c r="A57" s="31"/>
      <c r="B57" s="32"/>
      <c r="C57" s="31"/>
      <c r="D57" s="31"/>
      <c r="E57" s="31"/>
      <c r="F57" s="31"/>
      <c r="G57" s="31"/>
      <c r="H57" s="31"/>
      <c r="I57" s="31"/>
      <c r="J57" s="31"/>
      <c r="K57" s="31"/>
      <c r="L57" s="94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47" s="2" customFormat="1" ht="25.7" customHeight="1" x14ac:dyDescent="0.2">
      <c r="A58" s="31"/>
      <c r="B58" s="32"/>
      <c r="C58" s="26" t="s">
        <v>26</v>
      </c>
      <c r="D58" s="31"/>
      <c r="E58" s="31"/>
      <c r="F58" s="24" t="str">
        <f>E17</f>
        <v xml:space="preserve"> </v>
      </c>
      <c r="G58" s="31"/>
      <c r="H58" s="31"/>
      <c r="I58" s="26" t="s">
        <v>32</v>
      </c>
      <c r="J58" s="29" t="str">
        <f>E23</f>
        <v>Ing.Vladimír Knapík, Třeboň</v>
      </c>
      <c r="K58" s="31"/>
      <c r="L58" s="94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47" s="2" customFormat="1" ht="15.2" customHeight="1" x14ac:dyDescent="0.2">
      <c r="A59" s="31"/>
      <c r="B59" s="32"/>
      <c r="C59" s="26" t="s">
        <v>30</v>
      </c>
      <c r="D59" s="31"/>
      <c r="E59" s="31"/>
      <c r="F59" s="24" t="str">
        <f>IF(E20="","",E20)</f>
        <v>Vyplň údaj</v>
      </c>
      <c r="G59" s="31"/>
      <c r="H59" s="31"/>
      <c r="I59" s="26" t="s">
        <v>35</v>
      </c>
      <c r="J59" s="29" t="str">
        <f>E26</f>
        <v xml:space="preserve"> </v>
      </c>
      <c r="K59" s="31"/>
      <c r="L59" s="94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47" s="2" customFormat="1" ht="10.35" customHeight="1" x14ac:dyDescent="0.2">
      <c r="A60" s="31"/>
      <c r="B60" s="32"/>
      <c r="C60" s="31"/>
      <c r="D60" s="31"/>
      <c r="E60" s="31"/>
      <c r="F60" s="31"/>
      <c r="G60" s="31"/>
      <c r="H60" s="31"/>
      <c r="I60" s="31"/>
      <c r="J60" s="31"/>
      <c r="K60" s="31"/>
      <c r="L60" s="94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47" s="2" customFormat="1" ht="29.25" customHeight="1" x14ac:dyDescent="0.2">
      <c r="A61" s="31"/>
      <c r="B61" s="32"/>
      <c r="C61" s="108" t="s">
        <v>128</v>
      </c>
      <c r="D61" s="102"/>
      <c r="E61" s="102"/>
      <c r="F61" s="102"/>
      <c r="G61" s="102"/>
      <c r="H61" s="102"/>
      <c r="I61" s="102"/>
      <c r="J61" s="109" t="s">
        <v>129</v>
      </c>
      <c r="K61" s="102"/>
      <c r="L61" s="9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47" s="2" customFormat="1" ht="10.35" customHeight="1" x14ac:dyDescent="0.2">
      <c r="A62" s="31"/>
      <c r="B62" s="32"/>
      <c r="C62" s="31"/>
      <c r="D62" s="31"/>
      <c r="E62" s="31"/>
      <c r="F62" s="31"/>
      <c r="G62" s="31"/>
      <c r="H62" s="31"/>
      <c r="I62" s="31"/>
      <c r="J62" s="31"/>
      <c r="K62" s="31"/>
      <c r="L62" s="94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47" s="2" customFormat="1" ht="22.9" customHeight="1" x14ac:dyDescent="0.2">
      <c r="A63" s="31"/>
      <c r="B63" s="32"/>
      <c r="C63" s="110" t="s">
        <v>70</v>
      </c>
      <c r="D63" s="31"/>
      <c r="E63" s="31"/>
      <c r="F63" s="31"/>
      <c r="G63" s="31"/>
      <c r="H63" s="31"/>
      <c r="I63" s="31"/>
      <c r="J63" s="65">
        <f>J93</f>
        <v>0</v>
      </c>
      <c r="K63" s="31"/>
      <c r="L63" s="94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U63" s="16" t="s">
        <v>130</v>
      </c>
    </row>
    <row r="64" spans="1:47" s="9" customFormat="1" ht="24.95" customHeight="1" x14ac:dyDescent="0.2">
      <c r="B64" s="111"/>
      <c r="D64" s="112" t="s">
        <v>131</v>
      </c>
      <c r="E64" s="113"/>
      <c r="F64" s="113"/>
      <c r="G64" s="113"/>
      <c r="H64" s="113"/>
      <c r="I64" s="113"/>
      <c r="J64" s="114">
        <f>J94</f>
        <v>0</v>
      </c>
      <c r="L64" s="111"/>
    </row>
    <row r="65" spans="1:31" s="10" customFormat="1" ht="19.899999999999999" customHeight="1" x14ac:dyDescent="0.2">
      <c r="B65" s="115"/>
      <c r="D65" s="116" t="s">
        <v>132</v>
      </c>
      <c r="E65" s="117"/>
      <c r="F65" s="117"/>
      <c r="G65" s="117"/>
      <c r="H65" s="117"/>
      <c r="I65" s="117"/>
      <c r="J65" s="118">
        <f>J95</f>
        <v>0</v>
      </c>
      <c r="L65" s="115"/>
    </row>
    <row r="66" spans="1:31" s="10" customFormat="1" ht="19.899999999999999" customHeight="1" x14ac:dyDescent="0.2">
      <c r="B66" s="115"/>
      <c r="D66" s="116" t="s">
        <v>133</v>
      </c>
      <c r="E66" s="117"/>
      <c r="F66" s="117"/>
      <c r="G66" s="117"/>
      <c r="H66" s="117"/>
      <c r="I66" s="117"/>
      <c r="J66" s="118">
        <f>J100</f>
        <v>0</v>
      </c>
      <c r="L66" s="115"/>
    </row>
    <row r="67" spans="1:31" s="9" customFormat="1" ht="24.95" customHeight="1" x14ac:dyDescent="0.2">
      <c r="B67" s="111"/>
      <c r="D67" s="112" t="s">
        <v>134</v>
      </c>
      <c r="E67" s="113"/>
      <c r="F67" s="113"/>
      <c r="G67" s="113"/>
      <c r="H67" s="113"/>
      <c r="I67" s="113"/>
      <c r="J67" s="114">
        <f>J109</f>
        <v>0</v>
      </c>
      <c r="L67" s="111"/>
    </row>
    <row r="68" spans="1:31" s="10" customFormat="1" ht="19.899999999999999" customHeight="1" x14ac:dyDescent="0.2">
      <c r="B68" s="115"/>
      <c r="D68" s="116" t="s">
        <v>135</v>
      </c>
      <c r="E68" s="117"/>
      <c r="F68" s="117"/>
      <c r="G68" s="117"/>
      <c r="H68" s="117"/>
      <c r="I68" s="117"/>
      <c r="J68" s="118">
        <f>J110</f>
        <v>0</v>
      </c>
      <c r="L68" s="115"/>
    </row>
    <row r="69" spans="1:31" s="10" customFormat="1" ht="19.899999999999999" customHeight="1" x14ac:dyDescent="0.2">
      <c r="B69" s="115"/>
      <c r="D69" s="116" t="s">
        <v>136</v>
      </c>
      <c r="E69" s="117"/>
      <c r="F69" s="117"/>
      <c r="G69" s="117"/>
      <c r="H69" s="117"/>
      <c r="I69" s="117"/>
      <c r="J69" s="118">
        <f>J114</f>
        <v>0</v>
      </c>
      <c r="L69" s="115"/>
    </row>
    <row r="70" spans="1:31" s="10" customFormat="1" ht="19.899999999999999" customHeight="1" x14ac:dyDescent="0.2">
      <c r="B70" s="115"/>
      <c r="D70" s="116" t="s">
        <v>137</v>
      </c>
      <c r="E70" s="117"/>
      <c r="F70" s="117"/>
      <c r="G70" s="117"/>
      <c r="H70" s="117"/>
      <c r="I70" s="117"/>
      <c r="J70" s="118">
        <f>J129</f>
        <v>0</v>
      </c>
      <c r="L70" s="115"/>
    </row>
    <row r="71" spans="1:31" s="10" customFormat="1" ht="19.899999999999999" customHeight="1" x14ac:dyDescent="0.2">
      <c r="B71" s="115"/>
      <c r="D71" s="116" t="s">
        <v>138</v>
      </c>
      <c r="E71" s="117"/>
      <c r="F71" s="117"/>
      <c r="G71" s="117"/>
      <c r="H71" s="117"/>
      <c r="I71" s="117"/>
      <c r="J71" s="118">
        <f>J167</f>
        <v>0</v>
      </c>
      <c r="L71" s="115"/>
    </row>
    <row r="72" spans="1:31" s="2" customFormat="1" ht="21.75" customHeight="1" x14ac:dyDescent="0.2">
      <c r="A72" s="31"/>
      <c r="B72" s="32"/>
      <c r="C72" s="31"/>
      <c r="D72" s="31"/>
      <c r="E72" s="31"/>
      <c r="F72" s="31"/>
      <c r="G72" s="31"/>
      <c r="H72" s="31"/>
      <c r="I72" s="31"/>
      <c r="J72" s="31"/>
      <c r="K72" s="31"/>
      <c r="L72" s="94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1:31" s="2" customFormat="1" ht="6.95" customHeight="1" x14ac:dyDescent="0.2">
      <c r="A73" s="31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94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</row>
    <row r="77" spans="1:31" s="2" customFormat="1" ht="6.95" customHeight="1" x14ac:dyDescent="0.2">
      <c r="A77" s="31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9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s="2" customFormat="1" ht="24.95" customHeight="1" x14ac:dyDescent="0.2">
      <c r="A78" s="31"/>
      <c r="B78" s="32"/>
      <c r="C78" s="20" t="s">
        <v>139</v>
      </c>
      <c r="D78" s="31"/>
      <c r="E78" s="31"/>
      <c r="F78" s="31"/>
      <c r="G78" s="31"/>
      <c r="H78" s="31"/>
      <c r="I78" s="31"/>
      <c r="J78" s="31"/>
      <c r="K78" s="31"/>
      <c r="L78" s="94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1:31" s="2" customFormat="1" ht="6.95" customHeight="1" x14ac:dyDescent="0.2">
      <c r="A79" s="31"/>
      <c r="B79" s="32"/>
      <c r="C79" s="31"/>
      <c r="D79" s="31"/>
      <c r="E79" s="31"/>
      <c r="F79" s="31"/>
      <c r="G79" s="31"/>
      <c r="H79" s="31"/>
      <c r="I79" s="31"/>
      <c r="J79" s="31"/>
      <c r="K79" s="31"/>
      <c r="L79" s="94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</row>
    <row r="80" spans="1:31" s="2" customFormat="1" ht="12" customHeight="1" x14ac:dyDescent="0.2">
      <c r="A80" s="31"/>
      <c r="B80" s="32"/>
      <c r="C80" s="26" t="s">
        <v>17</v>
      </c>
      <c r="D80" s="31"/>
      <c r="E80" s="31"/>
      <c r="F80" s="31"/>
      <c r="G80" s="31"/>
      <c r="H80" s="31"/>
      <c r="I80" s="31"/>
      <c r="J80" s="31"/>
      <c r="K80" s="31"/>
      <c r="L80" s="94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:65" s="2" customFormat="1" ht="16.5" customHeight="1" x14ac:dyDescent="0.2">
      <c r="A81" s="31"/>
      <c r="B81" s="32"/>
      <c r="C81" s="31"/>
      <c r="D81" s="31"/>
      <c r="E81" s="312" t="str">
        <f>E7</f>
        <v>Výměna krytiny MŠ Břilice</v>
      </c>
      <c r="F81" s="313"/>
      <c r="G81" s="313"/>
      <c r="H81" s="313"/>
      <c r="I81" s="31"/>
      <c r="J81" s="31"/>
      <c r="K81" s="31"/>
      <c r="L81" s="9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65" s="1" customFormat="1" ht="12" customHeight="1" x14ac:dyDescent="0.2">
      <c r="B82" s="19"/>
      <c r="C82" s="26" t="s">
        <v>120</v>
      </c>
      <c r="L82" s="19"/>
    </row>
    <row r="83" spans="1:65" s="2" customFormat="1" ht="16.5" customHeight="1" x14ac:dyDescent="0.2">
      <c r="A83" s="31"/>
      <c r="B83" s="32"/>
      <c r="C83" s="31"/>
      <c r="D83" s="31"/>
      <c r="E83" s="312" t="s">
        <v>420</v>
      </c>
      <c r="F83" s="311"/>
      <c r="G83" s="311"/>
      <c r="H83" s="311"/>
      <c r="I83" s="31"/>
      <c r="J83" s="31"/>
      <c r="K83" s="31"/>
      <c r="L83" s="9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65" s="2" customFormat="1" ht="12" customHeight="1" x14ac:dyDescent="0.2">
      <c r="A84" s="31"/>
      <c r="B84" s="32"/>
      <c r="C84" s="26" t="s">
        <v>125</v>
      </c>
      <c r="D84" s="31"/>
      <c r="E84" s="31"/>
      <c r="F84" s="31"/>
      <c r="G84" s="31"/>
      <c r="H84" s="31"/>
      <c r="I84" s="31"/>
      <c r="J84" s="31"/>
      <c r="K84" s="31"/>
      <c r="L84" s="9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65" s="2" customFormat="1" ht="16.5" customHeight="1" x14ac:dyDescent="0.2">
      <c r="A85" s="31"/>
      <c r="B85" s="32"/>
      <c r="C85" s="31"/>
      <c r="D85" s="31"/>
      <c r="E85" s="302" t="str">
        <f>E11</f>
        <v>01 - stavební část</v>
      </c>
      <c r="F85" s="311"/>
      <c r="G85" s="311"/>
      <c r="H85" s="311"/>
      <c r="I85" s="31"/>
      <c r="J85" s="31"/>
      <c r="K85" s="31"/>
      <c r="L85" s="9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65" s="2" customFormat="1" ht="6.95" customHeight="1" x14ac:dyDescent="0.2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9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65" s="2" customFormat="1" ht="12" customHeight="1" x14ac:dyDescent="0.2">
      <c r="A87" s="31"/>
      <c r="B87" s="32"/>
      <c r="C87" s="26" t="s">
        <v>22</v>
      </c>
      <c r="D87" s="31"/>
      <c r="E87" s="31"/>
      <c r="F87" s="24" t="str">
        <f>F14</f>
        <v>Břilice</v>
      </c>
      <c r="G87" s="31"/>
      <c r="H87" s="31"/>
      <c r="I87" s="26" t="s">
        <v>24</v>
      </c>
      <c r="J87" s="49" t="str">
        <f>IF(J14="","",J14)</f>
        <v>19. 5. 2021</v>
      </c>
      <c r="K87" s="31"/>
      <c r="L87" s="9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65" s="2" customFormat="1" ht="6.95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9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65" s="2" customFormat="1" ht="25.7" customHeight="1" x14ac:dyDescent="0.2">
      <c r="A89" s="31"/>
      <c r="B89" s="32"/>
      <c r="C89" s="26" t="s">
        <v>26</v>
      </c>
      <c r="D89" s="31"/>
      <c r="E89" s="31"/>
      <c r="F89" s="24" t="str">
        <f>E17</f>
        <v xml:space="preserve"> </v>
      </c>
      <c r="G89" s="31"/>
      <c r="H89" s="31"/>
      <c r="I89" s="26" t="s">
        <v>32</v>
      </c>
      <c r="J89" s="29" t="str">
        <f>E23</f>
        <v>Ing.Vladimír Knapík, Třeboň</v>
      </c>
      <c r="K89" s="31"/>
      <c r="L89" s="9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65" s="2" customFormat="1" ht="15.2" customHeight="1" x14ac:dyDescent="0.2">
      <c r="A90" s="31"/>
      <c r="B90" s="32"/>
      <c r="C90" s="26" t="s">
        <v>30</v>
      </c>
      <c r="D90" s="31"/>
      <c r="E90" s="31"/>
      <c r="F90" s="24" t="str">
        <f>IF(E20="","",E20)</f>
        <v>Vyplň údaj</v>
      </c>
      <c r="G90" s="31"/>
      <c r="H90" s="31"/>
      <c r="I90" s="26" t="s">
        <v>35</v>
      </c>
      <c r="J90" s="29" t="str">
        <f>E26</f>
        <v xml:space="preserve"> </v>
      </c>
      <c r="K90" s="31"/>
      <c r="L90" s="9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65" s="2" customFormat="1" ht="10.35" customHeight="1" x14ac:dyDescent="0.2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9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65" s="11" customFormat="1" ht="29.25" customHeight="1" x14ac:dyDescent="0.2">
      <c r="A92" s="119"/>
      <c r="B92" s="120"/>
      <c r="C92" s="121" t="s">
        <v>140</v>
      </c>
      <c r="D92" s="122" t="s">
        <v>57</v>
      </c>
      <c r="E92" s="122" t="s">
        <v>53</v>
      </c>
      <c r="F92" s="122" t="s">
        <v>54</v>
      </c>
      <c r="G92" s="122" t="s">
        <v>141</v>
      </c>
      <c r="H92" s="122" t="s">
        <v>142</v>
      </c>
      <c r="I92" s="122" t="s">
        <v>143</v>
      </c>
      <c r="J92" s="122" t="s">
        <v>129</v>
      </c>
      <c r="K92" s="123" t="s">
        <v>144</v>
      </c>
      <c r="L92" s="124"/>
      <c r="M92" s="56" t="s">
        <v>3</v>
      </c>
      <c r="N92" s="57" t="s">
        <v>42</v>
      </c>
      <c r="O92" s="57" t="s">
        <v>145</v>
      </c>
      <c r="P92" s="57" t="s">
        <v>146</v>
      </c>
      <c r="Q92" s="57" t="s">
        <v>147</v>
      </c>
      <c r="R92" s="57" t="s">
        <v>148</v>
      </c>
      <c r="S92" s="57" t="s">
        <v>149</v>
      </c>
      <c r="T92" s="58" t="s">
        <v>150</v>
      </c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</row>
    <row r="93" spans="1:65" s="2" customFormat="1" ht="22.9" customHeight="1" x14ac:dyDescent="0.25">
      <c r="A93" s="31"/>
      <c r="B93" s="32"/>
      <c r="C93" s="63" t="s">
        <v>151</v>
      </c>
      <c r="D93" s="31"/>
      <c r="E93" s="31"/>
      <c r="F93" s="31"/>
      <c r="G93" s="31"/>
      <c r="H93" s="31"/>
      <c r="I93" s="31"/>
      <c r="J93" s="125">
        <f>BK93</f>
        <v>0</v>
      </c>
      <c r="K93" s="31"/>
      <c r="L93" s="32"/>
      <c r="M93" s="59"/>
      <c r="N93" s="50"/>
      <c r="O93" s="60"/>
      <c r="P93" s="126">
        <f>P94+P109</f>
        <v>0</v>
      </c>
      <c r="Q93" s="60"/>
      <c r="R93" s="126">
        <f>R94+R109</f>
        <v>3.0371581499999993</v>
      </c>
      <c r="S93" s="60"/>
      <c r="T93" s="127">
        <f>T94+T109</f>
        <v>3.7128487999999997</v>
      </c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T93" s="16" t="s">
        <v>71</v>
      </c>
      <c r="AU93" s="16" t="s">
        <v>130</v>
      </c>
      <c r="BK93" s="128">
        <f>BK94+BK109</f>
        <v>0</v>
      </c>
    </row>
    <row r="94" spans="1:65" s="12" customFormat="1" ht="25.9" customHeight="1" x14ac:dyDescent="0.2">
      <c r="B94" s="129"/>
      <c r="D94" s="130" t="s">
        <v>71</v>
      </c>
      <c r="E94" s="131" t="s">
        <v>152</v>
      </c>
      <c r="F94" s="131" t="s">
        <v>153</v>
      </c>
      <c r="I94" s="132"/>
      <c r="J94" s="133">
        <f>BK94</f>
        <v>0</v>
      </c>
      <c r="L94" s="129"/>
      <c r="M94" s="134"/>
      <c r="N94" s="135"/>
      <c r="O94" s="135"/>
      <c r="P94" s="136">
        <f>P95+P100</f>
        <v>0</v>
      </c>
      <c r="Q94" s="135"/>
      <c r="R94" s="136">
        <f>R95+R100</f>
        <v>4.41E-2</v>
      </c>
      <c r="S94" s="135"/>
      <c r="T94" s="137">
        <f>T95+T100</f>
        <v>0</v>
      </c>
      <c r="AR94" s="130" t="s">
        <v>79</v>
      </c>
      <c r="AT94" s="138" t="s">
        <v>71</v>
      </c>
      <c r="AU94" s="138" t="s">
        <v>72</v>
      </c>
      <c r="AY94" s="130" t="s">
        <v>154</v>
      </c>
      <c r="BK94" s="139">
        <f>BK95+BK100</f>
        <v>0</v>
      </c>
    </row>
    <row r="95" spans="1:65" s="12" customFormat="1" ht="22.9" customHeight="1" x14ac:dyDescent="0.2">
      <c r="B95" s="129"/>
      <c r="D95" s="130" t="s">
        <v>71</v>
      </c>
      <c r="E95" s="140" t="s">
        <v>155</v>
      </c>
      <c r="F95" s="140" t="s">
        <v>156</v>
      </c>
      <c r="I95" s="132"/>
      <c r="J95" s="141">
        <f>BK95</f>
        <v>0</v>
      </c>
      <c r="L95" s="129"/>
      <c r="M95" s="134"/>
      <c r="N95" s="135"/>
      <c r="O95" s="135"/>
      <c r="P95" s="136">
        <f>SUM(P96:P99)</f>
        <v>0</v>
      </c>
      <c r="Q95" s="135"/>
      <c r="R95" s="136">
        <f>SUM(R96:R99)</f>
        <v>2.2005000000000004E-2</v>
      </c>
      <c r="S95" s="135"/>
      <c r="T95" s="137">
        <f>SUM(T96:T99)</f>
        <v>0</v>
      </c>
      <c r="AR95" s="130" t="s">
        <v>79</v>
      </c>
      <c r="AT95" s="138" t="s">
        <v>71</v>
      </c>
      <c r="AU95" s="138" t="s">
        <v>79</v>
      </c>
      <c r="AY95" s="130" t="s">
        <v>154</v>
      </c>
      <c r="BK95" s="139">
        <f>SUM(BK96:BK99)</f>
        <v>0</v>
      </c>
    </row>
    <row r="96" spans="1:65" s="2" customFormat="1" ht="36" x14ac:dyDescent="0.2">
      <c r="A96" s="31"/>
      <c r="B96" s="142"/>
      <c r="C96" s="143" t="s">
        <v>79</v>
      </c>
      <c r="D96" s="143" t="s">
        <v>157</v>
      </c>
      <c r="E96" s="144" t="s">
        <v>158</v>
      </c>
      <c r="F96" s="145" t="s">
        <v>159</v>
      </c>
      <c r="G96" s="146" t="s">
        <v>106</v>
      </c>
      <c r="H96" s="147">
        <v>46.5</v>
      </c>
      <c r="I96" s="148"/>
      <c r="J96" s="149">
        <f>ROUND(I96*H96,2)</f>
        <v>0</v>
      </c>
      <c r="K96" s="145" t="s">
        <v>160</v>
      </c>
      <c r="L96" s="32"/>
      <c r="M96" s="150" t="s">
        <v>3</v>
      </c>
      <c r="N96" s="151" t="s">
        <v>43</v>
      </c>
      <c r="O96" s="52"/>
      <c r="P96" s="152">
        <f>O96*H96</f>
        <v>0</v>
      </c>
      <c r="Q96" s="152">
        <v>2.1000000000000001E-4</v>
      </c>
      <c r="R96" s="152">
        <f>Q96*H96</f>
        <v>9.7650000000000011E-3</v>
      </c>
      <c r="S96" s="152">
        <v>0</v>
      </c>
      <c r="T96" s="153">
        <f>S96*H96</f>
        <v>0</v>
      </c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R96" s="154" t="s">
        <v>161</v>
      </c>
      <c r="AT96" s="154" t="s">
        <v>157</v>
      </c>
      <c r="AU96" s="154" t="s">
        <v>81</v>
      </c>
      <c r="AY96" s="16" t="s">
        <v>154</v>
      </c>
      <c r="BE96" s="155">
        <f>IF(N96="základní",J96,0)</f>
        <v>0</v>
      </c>
      <c r="BF96" s="155">
        <f>IF(N96="snížená",J96,0)</f>
        <v>0</v>
      </c>
      <c r="BG96" s="155">
        <f>IF(N96="zákl. přenesená",J96,0)</f>
        <v>0</v>
      </c>
      <c r="BH96" s="155">
        <f>IF(N96="sníž. přenesená",J96,0)</f>
        <v>0</v>
      </c>
      <c r="BI96" s="155">
        <f>IF(N96="nulová",J96,0)</f>
        <v>0</v>
      </c>
      <c r="BJ96" s="16" t="s">
        <v>79</v>
      </c>
      <c r="BK96" s="155">
        <f>ROUND(I96*H96,2)</f>
        <v>0</v>
      </c>
      <c r="BL96" s="16" t="s">
        <v>161</v>
      </c>
      <c r="BM96" s="154" t="s">
        <v>421</v>
      </c>
    </row>
    <row r="97" spans="1:65" s="13" customFormat="1" x14ac:dyDescent="0.2">
      <c r="B97" s="156"/>
      <c r="D97" s="157" t="s">
        <v>163</v>
      </c>
      <c r="E97" s="158" t="s">
        <v>3</v>
      </c>
      <c r="F97" s="159" t="s">
        <v>164</v>
      </c>
      <c r="H97" s="160">
        <v>46.5</v>
      </c>
      <c r="I97" s="161"/>
      <c r="L97" s="156"/>
      <c r="M97" s="162"/>
      <c r="N97" s="163"/>
      <c r="O97" s="163"/>
      <c r="P97" s="163"/>
      <c r="Q97" s="163"/>
      <c r="R97" s="163"/>
      <c r="S97" s="163"/>
      <c r="T97" s="164"/>
      <c r="AT97" s="158" t="s">
        <v>163</v>
      </c>
      <c r="AU97" s="158" t="s">
        <v>81</v>
      </c>
      <c r="AV97" s="13" t="s">
        <v>81</v>
      </c>
      <c r="AW97" s="13" t="s">
        <v>34</v>
      </c>
      <c r="AX97" s="13" t="s">
        <v>79</v>
      </c>
      <c r="AY97" s="158" t="s">
        <v>154</v>
      </c>
    </row>
    <row r="98" spans="1:65" s="2" customFormat="1" ht="16.5" customHeight="1" x14ac:dyDescent="0.2">
      <c r="A98" s="31"/>
      <c r="B98" s="142"/>
      <c r="C98" s="143" t="s">
        <v>81</v>
      </c>
      <c r="D98" s="143" t="s">
        <v>157</v>
      </c>
      <c r="E98" s="144" t="s">
        <v>165</v>
      </c>
      <c r="F98" s="145" t="s">
        <v>166</v>
      </c>
      <c r="G98" s="146" t="s">
        <v>106</v>
      </c>
      <c r="H98" s="147">
        <v>306</v>
      </c>
      <c r="I98" s="148"/>
      <c r="J98" s="149">
        <f>ROUND(I98*H98,2)</f>
        <v>0</v>
      </c>
      <c r="K98" s="145" t="s">
        <v>3</v>
      </c>
      <c r="L98" s="32"/>
      <c r="M98" s="150" t="s">
        <v>3</v>
      </c>
      <c r="N98" s="151" t="s">
        <v>43</v>
      </c>
      <c r="O98" s="52"/>
      <c r="P98" s="152">
        <f>O98*H98</f>
        <v>0</v>
      </c>
      <c r="Q98" s="152">
        <v>4.0000000000000003E-5</v>
      </c>
      <c r="R98" s="152">
        <f>Q98*H98</f>
        <v>1.2240000000000001E-2</v>
      </c>
      <c r="S98" s="152">
        <v>0</v>
      </c>
      <c r="T98" s="153">
        <f>S98*H98</f>
        <v>0</v>
      </c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R98" s="154" t="s">
        <v>161</v>
      </c>
      <c r="AT98" s="154" t="s">
        <v>157</v>
      </c>
      <c r="AU98" s="154" t="s">
        <v>81</v>
      </c>
      <c r="AY98" s="16" t="s">
        <v>154</v>
      </c>
      <c r="BE98" s="155">
        <f>IF(N98="základní",J98,0)</f>
        <v>0</v>
      </c>
      <c r="BF98" s="155">
        <f>IF(N98="snížená",J98,0)</f>
        <v>0</v>
      </c>
      <c r="BG98" s="155">
        <f>IF(N98="zákl. přenesená",J98,0)</f>
        <v>0</v>
      </c>
      <c r="BH98" s="155">
        <f>IF(N98="sníž. přenesená",J98,0)</f>
        <v>0</v>
      </c>
      <c r="BI98" s="155">
        <f>IF(N98="nulová",J98,0)</f>
        <v>0</v>
      </c>
      <c r="BJ98" s="16" t="s">
        <v>79</v>
      </c>
      <c r="BK98" s="155">
        <f>ROUND(I98*H98,2)</f>
        <v>0</v>
      </c>
      <c r="BL98" s="16" t="s">
        <v>161</v>
      </c>
      <c r="BM98" s="154" t="s">
        <v>422</v>
      </c>
    </row>
    <row r="99" spans="1:65" s="13" customFormat="1" x14ac:dyDescent="0.2">
      <c r="B99" s="156"/>
      <c r="D99" s="157" t="s">
        <v>163</v>
      </c>
      <c r="E99" s="158" t="s">
        <v>3</v>
      </c>
      <c r="F99" s="159" t="s">
        <v>168</v>
      </c>
      <c r="H99" s="160">
        <v>306</v>
      </c>
      <c r="I99" s="161"/>
      <c r="L99" s="156"/>
      <c r="M99" s="162"/>
      <c r="N99" s="163"/>
      <c r="O99" s="163"/>
      <c r="P99" s="163"/>
      <c r="Q99" s="163"/>
      <c r="R99" s="163"/>
      <c r="S99" s="163"/>
      <c r="T99" s="164"/>
      <c r="AT99" s="158" t="s">
        <v>163</v>
      </c>
      <c r="AU99" s="158" t="s">
        <v>81</v>
      </c>
      <c r="AV99" s="13" t="s">
        <v>81</v>
      </c>
      <c r="AW99" s="13" t="s">
        <v>34</v>
      </c>
      <c r="AX99" s="13" t="s">
        <v>79</v>
      </c>
      <c r="AY99" s="158" t="s">
        <v>154</v>
      </c>
    </row>
    <row r="100" spans="1:65" s="12" customFormat="1" ht="22.9" customHeight="1" x14ac:dyDescent="0.2">
      <c r="B100" s="129"/>
      <c r="D100" s="130" t="s">
        <v>71</v>
      </c>
      <c r="E100" s="140" t="s">
        <v>169</v>
      </c>
      <c r="F100" s="140" t="s">
        <v>170</v>
      </c>
      <c r="I100" s="132"/>
      <c r="J100" s="141">
        <f>BK100</f>
        <v>0</v>
      </c>
      <c r="L100" s="129"/>
      <c r="M100" s="134"/>
      <c r="N100" s="135"/>
      <c r="O100" s="135"/>
      <c r="P100" s="136">
        <f>SUM(P101:P108)</f>
        <v>0</v>
      </c>
      <c r="Q100" s="135"/>
      <c r="R100" s="136">
        <f>SUM(R101:R108)</f>
        <v>2.2095E-2</v>
      </c>
      <c r="S100" s="135"/>
      <c r="T100" s="137">
        <f>SUM(T101:T108)</f>
        <v>0</v>
      </c>
      <c r="AR100" s="130" t="s">
        <v>79</v>
      </c>
      <c r="AT100" s="138" t="s">
        <v>71</v>
      </c>
      <c r="AU100" s="138" t="s">
        <v>79</v>
      </c>
      <c r="AY100" s="130" t="s">
        <v>154</v>
      </c>
      <c r="BK100" s="139">
        <f>SUM(BK101:BK108)</f>
        <v>0</v>
      </c>
    </row>
    <row r="101" spans="1:65" s="2" customFormat="1" ht="33" customHeight="1" x14ac:dyDescent="0.2">
      <c r="A101" s="31"/>
      <c r="B101" s="142"/>
      <c r="C101" s="143" t="s">
        <v>103</v>
      </c>
      <c r="D101" s="143" t="s">
        <v>157</v>
      </c>
      <c r="E101" s="144" t="s">
        <v>171</v>
      </c>
      <c r="F101" s="145" t="s">
        <v>172</v>
      </c>
      <c r="G101" s="146" t="s">
        <v>173</v>
      </c>
      <c r="H101" s="147">
        <v>2.9460000000000002</v>
      </c>
      <c r="I101" s="148"/>
      <c r="J101" s="149">
        <f>ROUND(I101*H101,2)</f>
        <v>0</v>
      </c>
      <c r="K101" s="145" t="s">
        <v>160</v>
      </c>
      <c r="L101" s="32"/>
      <c r="M101" s="150" t="s">
        <v>3</v>
      </c>
      <c r="N101" s="151" t="s">
        <v>43</v>
      </c>
      <c r="O101" s="52"/>
      <c r="P101" s="152">
        <f>O101*H101</f>
        <v>0</v>
      </c>
      <c r="Q101" s="152">
        <v>7.4999999999999997E-3</v>
      </c>
      <c r="R101" s="152">
        <f>Q101*H101</f>
        <v>2.2095E-2</v>
      </c>
      <c r="S101" s="152">
        <v>0</v>
      </c>
      <c r="T101" s="153">
        <f>S101*H101</f>
        <v>0</v>
      </c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R101" s="154" t="s">
        <v>161</v>
      </c>
      <c r="AT101" s="154" t="s">
        <v>157</v>
      </c>
      <c r="AU101" s="154" t="s">
        <v>81</v>
      </c>
      <c r="AY101" s="16" t="s">
        <v>154</v>
      </c>
      <c r="BE101" s="155">
        <f>IF(N101="základní",J101,0)</f>
        <v>0</v>
      </c>
      <c r="BF101" s="155">
        <f>IF(N101="snížená",J101,0)</f>
        <v>0</v>
      </c>
      <c r="BG101" s="155">
        <f>IF(N101="zákl. přenesená",J101,0)</f>
        <v>0</v>
      </c>
      <c r="BH101" s="155">
        <f>IF(N101="sníž. přenesená",J101,0)</f>
        <v>0</v>
      </c>
      <c r="BI101" s="155">
        <f>IF(N101="nulová",J101,0)</f>
        <v>0</v>
      </c>
      <c r="BJ101" s="16" t="s">
        <v>79</v>
      </c>
      <c r="BK101" s="155">
        <f>ROUND(I101*H101,2)</f>
        <v>0</v>
      </c>
      <c r="BL101" s="16" t="s">
        <v>161</v>
      </c>
      <c r="BM101" s="154" t="s">
        <v>423</v>
      </c>
    </row>
    <row r="102" spans="1:65" s="13" customFormat="1" x14ac:dyDescent="0.2">
      <c r="B102" s="156"/>
      <c r="D102" s="157" t="s">
        <v>163</v>
      </c>
      <c r="E102" s="158" t="s">
        <v>3</v>
      </c>
      <c r="F102" s="159" t="s">
        <v>424</v>
      </c>
      <c r="H102" s="160">
        <v>2.9460000000000002</v>
      </c>
      <c r="I102" s="161"/>
      <c r="L102" s="156"/>
      <c r="M102" s="162"/>
      <c r="N102" s="163"/>
      <c r="O102" s="163"/>
      <c r="P102" s="163"/>
      <c r="Q102" s="163"/>
      <c r="R102" s="163"/>
      <c r="S102" s="163"/>
      <c r="T102" s="164"/>
      <c r="AT102" s="158" t="s">
        <v>163</v>
      </c>
      <c r="AU102" s="158" t="s">
        <v>81</v>
      </c>
      <c r="AV102" s="13" t="s">
        <v>81</v>
      </c>
      <c r="AW102" s="13" t="s">
        <v>34</v>
      </c>
      <c r="AX102" s="13" t="s">
        <v>79</v>
      </c>
      <c r="AY102" s="158" t="s">
        <v>154</v>
      </c>
    </row>
    <row r="103" spans="1:65" s="2" customFormat="1" ht="36" x14ac:dyDescent="0.2">
      <c r="A103" s="31"/>
      <c r="B103" s="142"/>
      <c r="C103" s="143" t="s">
        <v>161</v>
      </c>
      <c r="D103" s="143" t="s">
        <v>157</v>
      </c>
      <c r="E103" s="144" t="s">
        <v>176</v>
      </c>
      <c r="F103" s="145" t="s">
        <v>177</v>
      </c>
      <c r="G103" s="146" t="s">
        <v>173</v>
      </c>
      <c r="H103" s="147">
        <v>3.7130000000000001</v>
      </c>
      <c r="I103" s="148"/>
      <c r="J103" s="149">
        <f>ROUND(I103*H103,2)</f>
        <v>0</v>
      </c>
      <c r="K103" s="145" t="s">
        <v>160</v>
      </c>
      <c r="L103" s="32"/>
      <c r="M103" s="150" t="s">
        <v>3</v>
      </c>
      <c r="N103" s="151" t="s">
        <v>43</v>
      </c>
      <c r="O103" s="52"/>
      <c r="P103" s="152">
        <f>O103*H103</f>
        <v>0</v>
      </c>
      <c r="Q103" s="152">
        <v>0</v>
      </c>
      <c r="R103" s="152">
        <f>Q103*H103</f>
        <v>0</v>
      </c>
      <c r="S103" s="152">
        <v>0</v>
      </c>
      <c r="T103" s="153">
        <f>S103*H103</f>
        <v>0</v>
      </c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R103" s="154" t="s">
        <v>161</v>
      </c>
      <c r="AT103" s="154" t="s">
        <v>157</v>
      </c>
      <c r="AU103" s="154" t="s">
        <v>81</v>
      </c>
      <c r="AY103" s="16" t="s">
        <v>154</v>
      </c>
      <c r="BE103" s="155">
        <f>IF(N103="základní",J103,0)</f>
        <v>0</v>
      </c>
      <c r="BF103" s="155">
        <f>IF(N103="snížená",J103,0)</f>
        <v>0</v>
      </c>
      <c r="BG103" s="155">
        <f>IF(N103="zákl. přenesená",J103,0)</f>
        <v>0</v>
      </c>
      <c r="BH103" s="155">
        <f>IF(N103="sníž. přenesená",J103,0)</f>
        <v>0</v>
      </c>
      <c r="BI103" s="155">
        <f>IF(N103="nulová",J103,0)</f>
        <v>0</v>
      </c>
      <c r="BJ103" s="16" t="s">
        <v>79</v>
      </c>
      <c r="BK103" s="155">
        <f>ROUND(I103*H103,2)</f>
        <v>0</v>
      </c>
      <c r="BL103" s="16" t="s">
        <v>161</v>
      </c>
      <c r="BM103" s="154" t="s">
        <v>425</v>
      </c>
    </row>
    <row r="104" spans="1:65" s="2" customFormat="1" ht="44.25" customHeight="1" x14ac:dyDescent="0.2">
      <c r="A104" s="31"/>
      <c r="B104" s="142"/>
      <c r="C104" s="143" t="s">
        <v>179</v>
      </c>
      <c r="D104" s="143" t="s">
        <v>157</v>
      </c>
      <c r="E104" s="144" t="s">
        <v>180</v>
      </c>
      <c r="F104" s="145" t="s">
        <v>181</v>
      </c>
      <c r="G104" s="146" t="s">
        <v>173</v>
      </c>
      <c r="H104" s="147">
        <v>118.816</v>
      </c>
      <c r="I104" s="148"/>
      <c r="J104" s="149">
        <f>ROUND(I104*H104,2)</f>
        <v>0</v>
      </c>
      <c r="K104" s="145" t="s">
        <v>160</v>
      </c>
      <c r="L104" s="32"/>
      <c r="M104" s="150" t="s">
        <v>3</v>
      </c>
      <c r="N104" s="151" t="s">
        <v>43</v>
      </c>
      <c r="O104" s="52"/>
      <c r="P104" s="152">
        <f>O104*H104</f>
        <v>0</v>
      </c>
      <c r="Q104" s="152">
        <v>0</v>
      </c>
      <c r="R104" s="152">
        <f>Q104*H104</f>
        <v>0</v>
      </c>
      <c r="S104" s="152">
        <v>0</v>
      </c>
      <c r="T104" s="153">
        <f>S104*H104</f>
        <v>0</v>
      </c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R104" s="154" t="s">
        <v>161</v>
      </c>
      <c r="AT104" s="154" t="s">
        <v>157</v>
      </c>
      <c r="AU104" s="154" t="s">
        <v>81</v>
      </c>
      <c r="AY104" s="16" t="s">
        <v>154</v>
      </c>
      <c r="BE104" s="155">
        <f>IF(N104="základní",J104,0)</f>
        <v>0</v>
      </c>
      <c r="BF104" s="155">
        <f>IF(N104="snížená",J104,0)</f>
        <v>0</v>
      </c>
      <c r="BG104" s="155">
        <f>IF(N104="zákl. přenesená",J104,0)</f>
        <v>0</v>
      </c>
      <c r="BH104" s="155">
        <f>IF(N104="sníž. přenesená",J104,0)</f>
        <v>0</v>
      </c>
      <c r="BI104" s="155">
        <f>IF(N104="nulová",J104,0)</f>
        <v>0</v>
      </c>
      <c r="BJ104" s="16" t="s">
        <v>79</v>
      </c>
      <c r="BK104" s="155">
        <f>ROUND(I104*H104,2)</f>
        <v>0</v>
      </c>
      <c r="BL104" s="16" t="s">
        <v>161</v>
      </c>
      <c r="BM104" s="154" t="s">
        <v>426</v>
      </c>
    </row>
    <row r="105" spans="1:65" s="13" customFormat="1" x14ac:dyDescent="0.2">
      <c r="B105" s="156"/>
      <c r="D105" s="157" t="s">
        <v>163</v>
      </c>
      <c r="F105" s="159" t="s">
        <v>427</v>
      </c>
      <c r="H105" s="160">
        <v>118.816</v>
      </c>
      <c r="I105" s="161"/>
      <c r="L105" s="156"/>
      <c r="M105" s="162"/>
      <c r="N105" s="163"/>
      <c r="O105" s="163"/>
      <c r="P105" s="163"/>
      <c r="Q105" s="163"/>
      <c r="R105" s="163"/>
      <c r="S105" s="163"/>
      <c r="T105" s="164"/>
      <c r="AT105" s="158" t="s">
        <v>163</v>
      </c>
      <c r="AU105" s="158" t="s">
        <v>81</v>
      </c>
      <c r="AV105" s="13" t="s">
        <v>81</v>
      </c>
      <c r="AW105" s="13" t="s">
        <v>4</v>
      </c>
      <c r="AX105" s="13" t="s">
        <v>79</v>
      </c>
      <c r="AY105" s="158" t="s">
        <v>154</v>
      </c>
    </row>
    <row r="106" spans="1:65" s="2" customFormat="1" ht="36" x14ac:dyDescent="0.2">
      <c r="A106" s="31"/>
      <c r="B106" s="142"/>
      <c r="C106" s="143" t="s">
        <v>184</v>
      </c>
      <c r="D106" s="143" t="s">
        <v>157</v>
      </c>
      <c r="E106" s="144" t="s">
        <v>185</v>
      </c>
      <c r="F106" s="145" t="s">
        <v>186</v>
      </c>
      <c r="G106" s="146" t="s">
        <v>173</v>
      </c>
      <c r="H106" s="147">
        <v>3.7130000000000001</v>
      </c>
      <c r="I106" s="148"/>
      <c r="J106" s="149">
        <f>ROUND(I106*H106,2)</f>
        <v>0</v>
      </c>
      <c r="K106" s="145" t="s">
        <v>160</v>
      </c>
      <c r="L106" s="32"/>
      <c r="M106" s="150" t="s">
        <v>3</v>
      </c>
      <c r="N106" s="151" t="s">
        <v>43</v>
      </c>
      <c r="O106" s="52"/>
      <c r="P106" s="152">
        <f>O106*H106</f>
        <v>0</v>
      </c>
      <c r="Q106" s="152">
        <v>0</v>
      </c>
      <c r="R106" s="152">
        <f>Q106*H106</f>
        <v>0</v>
      </c>
      <c r="S106" s="152">
        <v>0</v>
      </c>
      <c r="T106" s="153">
        <f>S106*H106</f>
        <v>0</v>
      </c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R106" s="154" t="s">
        <v>161</v>
      </c>
      <c r="AT106" s="154" t="s">
        <v>157</v>
      </c>
      <c r="AU106" s="154" t="s">
        <v>81</v>
      </c>
      <c r="AY106" s="16" t="s">
        <v>154</v>
      </c>
      <c r="BE106" s="155">
        <f>IF(N106="základní",J106,0)</f>
        <v>0</v>
      </c>
      <c r="BF106" s="155">
        <f>IF(N106="snížená",J106,0)</f>
        <v>0</v>
      </c>
      <c r="BG106" s="155">
        <f>IF(N106="zákl. přenesená",J106,0)</f>
        <v>0</v>
      </c>
      <c r="BH106" s="155">
        <f>IF(N106="sníž. přenesená",J106,0)</f>
        <v>0</v>
      </c>
      <c r="BI106" s="155">
        <f>IF(N106="nulová",J106,0)</f>
        <v>0</v>
      </c>
      <c r="BJ106" s="16" t="s">
        <v>79</v>
      </c>
      <c r="BK106" s="155">
        <f>ROUND(I106*H106,2)</f>
        <v>0</v>
      </c>
      <c r="BL106" s="16" t="s">
        <v>161</v>
      </c>
      <c r="BM106" s="154" t="s">
        <v>428</v>
      </c>
    </row>
    <row r="107" spans="1:65" s="2" customFormat="1" ht="36" x14ac:dyDescent="0.2">
      <c r="A107" s="31"/>
      <c r="B107" s="142"/>
      <c r="C107" s="143" t="s">
        <v>188</v>
      </c>
      <c r="D107" s="143" t="s">
        <v>157</v>
      </c>
      <c r="E107" s="144" t="s">
        <v>189</v>
      </c>
      <c r="F107" s="145" t="s">
        <v>190</v>
      </c>
      <c r="G107" s="146" t="s">
        <v>173</v>
      </c>
      <c r="H107" s="147">
        <v>0.55200000000000005</v>
      </c>
      <c r="I107" s="148"/>
      <c r="J107" s="149">
        <f>ROUND(I107*H107,2)</f>
        <v>0</v>
      </c>
      <c r="K107" s="145" t="s">
        <v>160</v>
      </c>
      <c r="L107" s="32"/>
      <c r="M107" s="150" t="s">
        <v>3</v>
      </c>
      <c r="N107" s="151" t="s">
        <v>43</v>
      </c>
      <c r="O107" s="52"/>
      <c r="P107" s="152">
        <f>O107*H107</f>
        <v>0</v>
      </c>
      <c r="Q107" s="152">
        <v>0</v>
      </c>
      <c r="R107" s="152">
        <f>Q107*H107</f>
        <v>0</v>
      </c>
      <c r="S107" s="152">
        <v>0</v>
      </c>
      <c r="T107" s="153">
        <f>S107*H107</f>
        <v>0</v>
      </c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R107" s="154" t="s">
        <v>161</v>
      </c>
      <c r="AT107" s="154" t="s">
        <v>157</v>
      </c>
      <c r="AU107" s="154" t="s">
        <v>81</v>
      </c>
      <c r="AY107" s="16" t="s">
        <v>154</v>
      </c>
      <c r="BE107" s="155">
        <f>IF(N107="základní",J107,0)</f>
        <v>0</v>
      </c>
      <c r="BF107" s="155">
        <f>IF(N107="snížená",J107,0)</f>
        <v>0</v>
      </c>
      <c r="BG107" s="155">
        <f>IF(N107="zákl. přenesená",J107,0)</f>
        <v>0</v>
      </c>
      <c r="BH107" s="155">
        <f>IF(N107="sníž. přenesená",J107,0)</f>
        <v>0</v>
      </c>
      <c r="BI107" s="155">
        <f>IF(N107="nulová",J107,0)</f>
        <v>0</v>
      </c>
      <c r="BJ107" s="16" t="s">
        <v>79</v>
      </c>
      <c r="BK107" s="155">
        <f>ROUND(I107*H107,2)</f>
        <v>0</v>
      </c>
      <c r="BL107" s="16" t="s">
        <v>161</v>
      </c>
      <c r="BM107" s="154" t="s">
        <v>429</v>
      </c>
    </row>
    <row r="108" spans="1:65" s="2" customFormat="1" ht="48" x14ac:dyDescent="0.2">
      <c r="A108" s="31"/>
      <c r="B108" s="142"/>
      <c r="C108" s="143" t="s">
        <v>192</v>
      </c>
      <c r="D108" s="143" t="s">
        <v>157</v>
      </c>
      <c r="E108" s="144" t="s">
        <v>193</v>
      </c>
      <c r="F108" s="145" t="s">
        <v>194</v>
      </c>
      <c r="G108" s="146" t="s">
        <v>173</v>
      </c>
      <c r="H108" s="147">
        <v>2.9460000000000002</v>
      </c>
      <c r="I108" s="148"/>
      <c r="J108" s="149">
        <f>ROUND(I108*H108,2)</f>
        <v>0</v>
      </c>
      <c r="K108" s="145" t="s">
        <v>160</v>
      </c>
      <c r="L108" s="32"/>
      <c r="M108" s="150" t="s">
        <v>3</v>
      </c>
      <c r="N108" s="151" t="s">
        <v>43</v>
      </c>
      <c r="O108" s="52"/>
      <c r="P108" s="152">
        <f>O108*H108</f>
        <v>0</v>
      </c>
      <c r="Q108" s="152">
        <v>0</v>
      </c>
      <c r="R108" s="152">
        <f>Q108*H108</f>
        <v>0</v>
      </c>
      <c r="S108" s="152">
        <v>0</v>
      </c>
      <c r="T108" s="153">
        <f>S108*H108</f>
        <v>0</v>
      </c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R108" s="154" t="s">
        <v>161</v>
      </c>
      <c r="AT108" s="154" t="s">
        <v>157</v>
      </c>
      <c r="AU108" s="154" t="s">
        <v>81</v>
      </c>
      <c r="AY108" s="16" t="s">
        <v>154</v>
      </c>
      <c r="BE108" s="155">
        <f>IF(N108="základní",J108,0)</f>
        <v>0</v>
      </c>
      <c r="BF108" s="155">
        <f>IF(N108="snížená",J108,0)</f>
        <v>0</v>
      </c>
      <c r="BG108" s="155">
        <f>IF(N108="zákl. přenesená",J108,0)</f>
        <v>0</v>
      </c>
      <c r="BH108" s="155">
        <f>IF(N108="sníž. přenesená",J108,0)</f>
        <v>0</v>
      </c>
      <c r="BI108" s="155">
        <f>IF(N108="nulová",J108,0)</f>
        <v>0</v>
      </c>
      <c r="BJ108" s="16" t="s">
        <v>79</v>
      </c>
      <c r="BK108" s="155">
        <f>ROUND(I108*H108,2)</f>
        <v>0</v>
      </c>
      <c r="BL108" s="16" t="s">
        <v>161</v>
      </c>
      <c r="BM108" s="154" t="s">
        <v>430</v>
      </c>
    </row>
    <row r="109" spans="1:65" s="12" customFormat="1" ht="25.9" customHeight="1" x14ac:dyDescent="0.2">
      <c r="B109" s="129"/>
      <c r="D109" s="130" t="s">
        <v>71</v>
      </c>
      <c r="E109" s="131" t="s">
        <v>196</v>
      </c>
      <c r="F109" s="131" t="s">
        <v>197</v>
      </c>
      <c r="I109" s="132"/>
      <c r="J109" s="133">
        <f>BK109</f>
        <v>0</v>
      </c>
      <c r="L109" s="129"/>
      <c r="M109" s="134"/>
      <c r="N109" s="135"/>
      <c r="O109" s="135"/>
      <c r="P109" s="136">
        <f>P110+P114+P129+P167</f>
        <v>0</v>
      </c>
      <c r="Q109" s="135"/>
      <c r="R109" s="136">
        <f>R110+R114+R129+R167</f>
        <v>2.9930581499999995</v>
      </c>
      <c r="S109" s="135"/>
      <c r="T109" s="137">
        <f>T110+T114+T129+T167</f>
        <v>3.7128487999999997</v>
      </c>
      <c r="AR109" s="130" t="s">
        <v>81</v>
      </c>
      <c r="AT109" s="138" t="s">
        <v>71</v>
      </c>
      <c r="AU109" s="138" t="s">
        <v>72</v>
      </c>
      <c r="AY109" s="130" t="s">
        <v>154</v>
      </c>
      <c r="BK109" s="139">
        <f>BK110+BK114+BK129+BK167</f>
        <v>0</v>
      </c>
    </row>
    <row r="110" spans="1:65" s="12" customFormat="1" ht="22.9" customHeight="1" x14ac:dyDescent="0.2">
      <c r="B110" s="129"/>
      <c r="D110" s="130" t="s">
        <v>71</v>
      </c>
      <c r="E110" s="140" t="s">
        <v>198</v>
      </c>
      <c r="F110" s="140" t="s">
        <v>199</v>
      </c>
      <c r="I110" s="132"/>
      <c r="J110" s="141">
        <f>BK110</f>
        <v>0</v>
      </c>
      <c r="L110" s="129"/>
      <c r="M110" s="134"/>
      <c r="N110" s="135"/>
      <c r="O110" s="135"/>
      <c r="P110" s="136">
        <f>SUM(P111:P113)</f>
        <v>0</v>
      </c>
      <c r="Q110" s="135"/>
      <c r="R110" s="136">
        <f>SUM(R111:R113)</f>
        <v>0</v>
      </c>
      <c r="S110" s="135"/>
      <c r="T110" s="137">
        <f>SUM(T111:T113)</f>
        <v>0</v>
      </c>
      <c r="AR110" s="130" t="s">
        <v>81</v>
      </c>
      <c r="AT110" s="138" t="s">
        <v>71</v>
      </c>
      <c r="AU110" s="138" t="s">
        <v>79</v>
      </c>
      <c r="AY110" s="130" t="s">
        <v>154</v>
      </c>
      <c r="BK110" s="139">
        <f>SUM(BK111:BK113)</f>
        <v>0</v>
      </c>
    </row>
    <row r="111" spans="1:65" s="2" customFormat="1" ht="36" x14ac:dyDescent="0.2">
      <c r="A111" s="31"/>
      <c r="B111" s="142"/>
      <c r="C111" s="143" t="s">
        <v>155</v>
      </c>
      <c r="D111" s="143" t="s">
        <v>157</v>
      </c>
      <c r="E111" s="144" t="s">
        <v>200</v>
      </c>
      <c r="F111" s="145" t="s">
        <v>431</v>
      </c>
      <c r="G111" s="146" t="s">
        <v>202</v>
      </c>
      <c r="H111" s="147">
        <v>1</v>
      </c>
      <c r="I111" s="148"/>
      <c r="J111" s="149">
        <f>ROUND(I111*H111,2)</f>
        <v>0</v>
      </c>
      <c r="K111" s="145" t="s">
        <v>3</v>
      </c>
      <c r="L111" s="32"/>
      <c r="M111" s="150" t="s">
        <v>3</v>
      </c>
      <c r="N111" s="151" t="s">
        <v>43</v>
      </c>
      <c r="O111" s="52"/>
      <c r="P111" s="152">
        <f>O111*H111</f>
        <v>0</v>
      </c>
      <c r="Q111" s="152">
        <v>0</v>
      </c>
      <c r="R111" s="152">
        <f>Q111*H111</f>
        <v>0</v>
      </c>
      <c r="S111" s="152">
        <v>0</v>
      </c>
      <c r="T111" s="153">
        <f>S111*H111</f>
        <v>0</v>
      </c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R111" s="154" t="s">
        <v>203</v>
      </c>
      <c r="AT111" s="154" t="s">
        <v>157</v>
      </c>
      <c r="AU111" s="154" t="s">
        <v>81</v>
      </c>
      <c r="AY111" s="16" t="s">
        <v>154</v>
      </c>
      <c r="BE111" s="155">
        <f>IF(N111="základní",J111,0)</f>
        <v>0</v>
      </c>
      <c r="BF111" s="155">
        <f>IF(N111="snížená",J111,0)</f>
        <v>0</v>
      </c>
      <c r="BG111" s="155">
        <f>IF(N111="zákl. přenesená",J111,0)</f>
        <v>0</v>
      </c>
      <c r="BH111" s="155">
        <f>IF(N111="sníž. přenesená",J111,0)</f>
        <v>0</v>
      </c>
      <c r="BI111" s="155">
        <f>IF(N111="nulová",J111,0)</f>
        <v>0</v>
      </c>
      <c r="BJ111" s="16" t="s">
        <v>79</v>
      </c>
      <c r="BK111" s="155">
        <f>ROUND(I111*H111,2)</f>
        <v>0</v>
      </c>
      <c r="BL111" s="16" t="s">
        <v>203</v>
      </c>
      <c r="BM111" s="154" t="s">
        <v>432</v>
      </c>
    </row>
    <row r="112" spans="1:65" s="2" customFormat="1" ht="36" x14ac:dyDescent="0.2">
      <c r="A112" s="31"/>
      <c r="B112" s="142"/>
      <c r="C112" s="143" t="s">
        <v>205</v>
      </c>
      <c r="D112" s="143" t="s">
        <v>157</v>
      </c>
      <c r="E112" s="144" t="s">
        <v>206</v>
      </c>
      <c r="F112" s="145" t="s">
        <v>433</v>
      </c>
      <c r="G112" s="146" t="s">
        <v>202</v>
      </c>
      <c r="H112" s="147">
        <v>1</v>
      </c>
      <c r="I112" s="148"/>
      <c r="J112" s="149">
        <f>ROUND(I112*H112,2)</f>
        <v>0</v>
      </c>
      <c r="K112" s="145" t="s">
        <v>3</v>
      </c>
      <c r="L112" s="32"/>
      <c r="M112" s="150" t="s">
        <v>3</v>
      </c>
      <c r="N112" s="151" t="s">
        <v>43</v>
      </c>
      <c r="O112" s="52"/>
      <c r="P112" s="152">
        <f>O112*H112</f>
        <v>0</v>
      </c>
      <c r="Q112" s="152">
        <v>0</v>
      </c>
      <c r="R112" s="152">
        <f>Q112*H112</f>
        <v>0</v>
      </c>
      <c r="S112" s="152">
        <v>0</v>
      </c>
      <c r="T112" s="153">
        <f>S112*H112</f>
        <v>0</v>
      </c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R112" s="154" t="s">
        <v>203</v>
      </c>
      <c r="AT112" s="154" t="s">
        <v>157</v>
      </c>
      <c r="AU112" s="154" t="s">
        <v>81</v>
      </c>
      <c r="AY112" s="16" t="s">
        <v>154</v>
      </c>
      <c r="BE112" s="155">
        <f>IF(N112="základní",J112,0)</f>
        <v>0</v>
      </c>
      <c r="BF112" s="155">
        <f>IF(N112="snížená",J112,0)</f>
        <v>0</v>
      </c>
      <c r="BG112" s="155">
        <f>IF(N112="zákl. přenesená",J112,0)</f>
        <v>0</v>
      </c>
      <c r="BH112" s="155">
        <f>IF(N112="sníž. přenesená",J112,0)</f>
        <v>0</v>
      </c>
      <c r="BI112" s="155">
        <f>IF(N112="nulová",J112,0)</f>
        <v>0</v>
      </c>
      <c r="BJ112" s="16" t="s">
        <v>79</v>
      </c>
      <c r="BK112" s="155">
        <f>ROUND(I112*H112,2)</f>
        <v>0</v>
      </c>
      <c r="BL112" s="16" t="s">
        <v>203</v>
      </c>
      <c r="BM112" s="154" t="s">
        <v>434</v>
      </c>
    </row>
    <row r="113" spans="1:65" s="2" customFormat="1" ht="16.5" customHeight="1" x14ac:dyDescent="0.2">
      <c r="A113" s="31"/>
      <c r="B113" s="142"/>
      <c r="C113" s="143" t="s">
        <v>209</v>
      </c>
      <c r="D113" s="143" t="s">
        <v>157</v>
      </c>
      <c r="E113" s="144" t="s">
        <v>210</v>
      </c>
      <c r="F113" s="145" t="s">
        <v>211</v>
      </c>
      <c r="G113" s="146" t="s">
        <v>202</v>
      </c>
      <c r="H113" s="147">
        <v>1</v>
      </c>
      <c r="I113" s="148"/>
      <c r="J113" s="149">
        <f>ROUND(I113*H113,2)</f>
        <v>0</v>
      </c>
      <c r="K113" s="145" t="s">
        <v>3</v>
      </c>
      <c r="L113" s="32"/>
      <c r="M113" s="150" t="s">
        <v>3</v>
      </c>
      <c r="N113" s="151" t="s">
        <v>43</v>
      </c>
      <c r="O113" s="52"/>
      <c r="P113" s="152">
        <f>O113*H113</f>
        <v>0</v>
      </c>
      <c r="Q113" s="152">
        <v>0</v>
      </c>
      <c r="R113" s="152">
        <f>Q113*H113</f>
        <v>0</v>
      </c>
      <c r="S113" s="152">
        <v>0</v>
      </c>
      <c r="T113" s="153">
        <f>S113*H113</f>
        <v>0</v>
      </c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R113" s="154" t="s">
        <v>203</v>
      </c>
      <c r="AT113" s="154" t="s">
        <v>157</v>
      </c>
      <c r="AU113" s="154" t="s">
        <v>81</v>
      </c>
      <c r="AY113" s="16" t="s">
        <v>154</v>
      </c>
      <c r="BE113" s="155">
        <f>IF(N113="základní",J113,0)</f>
        <v>0</v>
      </c>
      <c r="BF113" s="155">
        <f>IF(N113="snížená",J113,0)</f>
        <v>0</v>
      </c>
      <c r="BG113" s="155">
        <f>IF(N113="zákl. přenesená",J113,0)</f>
        <v>0</v>
      </c>
      <c r="BH113" s="155">
        <f>IF(N113="sníž. přenesená",J113,0)</f>
        <v>0</v>
      </c>
      <c r="BI113" s="155">
        <f>IF(N113="nulová",J113,0)</f>
        <v>0</v>
      </c>
      <c r="BJ113" s="16" t="s">
        <v>79</v>
      </c>
      <c r="BK113" s="155">
        <f>ROUND(I113*H113,2)</f>
        <v>0</v>
      </c>
      <c r="BL113" s="16" t="s">
        <v>203</v>
      </c>
      <c r="BM113" s="154" t="s">
        <v>435</v>
      </c>
    </row>
    <row r="114" spans="1:65" s="12" customFormat="1" ht="22.9" customHeight="1" x14ac:dyDescent="0.2">
      <c r="B114" s="129"/>
      <c r="D114" s="130" t="s">
        <v>71</v>
      </c>
      <c r="E114" s="140" t="s">
        <v>213</v>
      </c>
      <c r="F114" s="140" t="s">
        <v>214</v>
      </c>
      <c r="I114" s="132"/>
      <c r="J114" s="141">
        <f>BK114</f>
        <v>0</v>
      </c>
      <c r="L114" s="129"/>
      <c r="M114" s="134"/>
      <c r="N114" s="135"/>
      <c r="O114" s="135"/>
      <c r="P114" s="136">
        <f>SUM(P115:P128)</f>
        <v>0</v>
      </c>
      <c r="Q114" s="135"/>
      <c r="R114" s="136">
        <f>SUM(R115:R128)</f>
        <v>1.2665743300000001</v>
      </c>
      <c r="S114" s="135"/>
      <c r="T114" s="137">
        <f>SUM(T115:T128)</f>
        <v>0.55242000000000002</v>
      </c>
      <c r="AR114" s="130" t="s">
        <v>81</v>
      </c>
      <c r="AT114" s="138" t="s">
        <v>71</v>
      </c>
      <c r="AU114" s="138" t="s">
        <v>79</v>
      </c>
      <c r="AY114" s="130" t="s">
        <v>154</v>
      </c>
      <c r="BK114" s="139">
        <f>SUM(BK115:BK128)</f>
        <v>0</v>
      </c>
    </row>
    <row r="115" spans="1:65" s="2" customFormat="1" ht="36" x14ac:dyDescent="0.2">
      <c r="A115" s="31"/>
      <c r="B115" s="142"/>
      <c r="C115" s="143" t="s">
        <v>215</v>
      </c>
      <c r="D115" s="143" t="s">
        <v>157</v>
      </c>
      <c r="E115" s="144" t="s">
        <v>216</v>
      </c>
      <c r="F115" s="145" t="s">
        <v>217</v>
      </c>
      <c r="G115" s="146" t="s">
        <v>106</v>
      </c>
      <c r="H115" s="147">
        <v>184.14</v>
      </c>
      <c r="I115" s="148"/>
      <c r="J115" s="149">
        <f>ROUND(I115*H115,2)</f>
        <v>0</v>
      </c>
      <c r="K115" s="145" t="s">
        <v>160</v>
      </c>
      <c r="L115" s="32"/>
      <c r="M115" s="150" t="s">
        <v>3</v>
      </c>
      <c r="N115" s="151" t="s">
        <v>43</v>
      </c>
      <c r="O115" s="52"/>
      <c r="P115" s="152">
        <f>O115*H115</f>
        <v>0</v>
      </c>
      <c r="Q115" s="152">
        <v>0</v>
      </c>
      <c r="R115" s="152">
        <f>Q115*H115</f>
        <v>0</v>
      </c>
      <c r="S115" s="152">
        <v>0</v>
      </c>
      <c r="T115" s="153">
        <f>S115*H115</f>
        <v>0</v>
      </c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R115" s="154" t="s">
        <v>203</v>
      </c>
      <c r="AT115" s="154" t="s">
        <v>157</v>
      </c>
      <c r="AU115" s="154" t="s">
        <v>81</v>
      </c>
      <c r="AY115" s="16" t="s">
        <v>154</v>
      </c>
      <c r="BE115" s="155">
        <f>IF(N115="základní",J115,0)</f>
        <v>0</v>
      </c>
      <c r="BF115" s="155">
        <f>IF(N115="snížená",J115,0)</f>
        <v>0</v>
      </c>
      <c r="BG115" s="155">
        <f>IF(N115="zákl. přenesená",J115,0)</f>
        <v>0</v>
      </c>
      <c r="BH115" s="155">
        <f>IF(N115="sníž. přenesená",J115,0)</f>
        <v>0</v>
      </c>
      <c r="BI115" s="155">
        <f>IF(N115="nulová",J115,0)</f>
        <v>0</v>
      </c>
      <c r="BJ115" s="16" t="s">
        <v>79</v>
      </c>
      <c r="BK115" s="155">
        <f>ROUND(I115*H115,2)</f>
        <v>0</v>
      </c>
      <c r="BL115" s="16" t="s">
        <v>203</v>
      </c>
      <c r="BM115" s="154" t="s">
        <v>436</v>
      </c>
    </row>
    <row r="116" spans="1:65" s="13" customFormat="1" x14ac:dyDescent="0.2">
      <c r="B116" s="156"/>
      <c r="D116" s="157" t="s">
        <v>163</v>
      </c>
      <c r="E116" s="158" t="s">
        <v>3</v>
      </c>
      <c r="F116" s="159" t="s">
        <v>104</v>
      </c>
      <c r="H116" s="160">
        <v>184.14</v>
      </c>
      <c r="I116" s="161"/>
      <c r="L116" s="156"/>
      <c r="M116" s="162"/>
      <c r="N116" s="163"/>
      <c r="O116" s="163"/>
      <c r="P116" s="163"/>
      <c r="Q116" s="163"/>
      <c r="R116" s="163"/>
      <c r="S116" s="163"/>
      <c r="T116" s="164"/>
      <c r="AT116" s="158" t="s">
        <v>163</v>
      </c>
      <c r="AU116" s="158" t="s">
        <v>81</v>
      </c>
      <c r="AV116" s="13" t="s">
        <v>81</v>
      </c>
      <c r="AW116" s="13" t="s">
        <v>34</v>
      </c>
      <c r="AX116" s="13" t="s">
        <v>79</v>
      </c>
      <c r="AY116" s="158" t="s">
        <v>154</v>
      </c>
    </row>
    <row r="117" spans="1:65" s="2" customFormat="1" ht="16.5" customHeight="1" x14ac:dyDescent="0.2">
      <c r="A117" s="31"/>
      <c r="B117" s="142"/>
      <c r="C117" s="165" t="s">
        <v>219</v>
      </c>
      <c r="D117" s="165" t="s">
        <v>220</v>
      </c>
      <c r="E117" s="166" t="s">
        <v>221</v>
      </c>
      <c r="F117" s="167" t="s">
        <v>222</v>
      </c>
      <c r="G117" s="168" t="s">
        <v>223</v>
      </c>
      <c r="H117" s="169">
        <v>1.657</v>
      </c>
      <c r="I117" s="170"/>
      <c r="J117" s="171">
        <f>ROUND(I117*H117,2)</f>
        <v>0</v>
      </c>
      <c r="K117" s="167" t="s">
        <v>160</v>
      </c>
      <c r="L117" s="172"/>
      <c r="M117" s="173" t="s">
        <v>3</v>
      </c>
      <c r="N117" s="174" t="s">
        <v>43</v>
      </c>
      <c r="O117" s="52"/>
      <c r="P117" s="152">
        <f>O117*H117</f>
        <v>0</v>
      </c>
      <c r="Q117" s="152">
        <v>0.55000000000000004</v>
      </c>
      <c r="R117" s="152">
        <f>Q117*H117</f>
        <v>0.9113500000000001</v>
      </c>
      <c r="S117" s="152">
        <v>0</v>
      </c>
      <c r="T117" s="153">
        <f>S117*H117</f>
        <v>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R117" s="154" t="s">
        <v>224</v>
      </c>
      <c r="AT117" s="154" t="s">
        <v>220</v>
      </c>
      <c r="AU117" s="154" t="s">
        <v>81</v>
      </c>
      <c r="AY117" s="16" t="s">
        <v>154</v>
      </c>
      <c r="BE117" s="155">
        <f>IF(N117="základní",J117,0)</f>
        <v>0</v>
      </c>
      <c r="BF117" s="155">
        <f>IF(N117="snížená",J117,0)</f>
        <v>0</v>
      </c>
      <c r="BG117" s="155">
        <f>IF(N117="zákl. přenesená",J117,0)</f>
        <v>0</v>
      </c>
      <c r="BH117" s="155">
        <f>IF(N117="sníž. přenesená",J117,0)</f>
        <v>0</v>
      </c>
      <c r="BI117" s="155">
        <f>IF(N117="nulová",J117,0)</f>
        <v>0</v>
      </c>
      <c r="BJ117" s="16" t="s">
        <v>79</v>
      </c>
      <c r="BK117" s="155">
        <f>ROUND(I117*H117,2)</f>
        <v>0</v>
      </c>
      <c r="BL117" s="16" t="s">
        <v>203</v>
      </c>
      <c r="BM117" s="154" t="s">
        <v>437</v>
      </c>
    </row>
    <row r="118" spans="1:65" s="2" customFormat="1" ht="24" x14ac:dyDescent="0.2">
      <c r="A118" s="31"/>
      <c r="B118" s="142"/>
      <c r="C118" s="143" t="s">
        <v>226</v>
      </c>
      <c r="D118" s="143" t="s">
        <v>157</v>
      </c>
      <c r="E118" s="144" t="s">
        <v>227</v>
      </c>
      <c r="F118" s="145" t="s">
        <v>228</v>
      </c>
      <c r="G118" s="146" t="s">
        <v>106</v>
      </c>
      <c r="H118" s="147">
        <v>184.14</v>
      </c>
      <c r="I118" s="148"/>
      <c r="J118" s="149">
        <f>ROUND(I118*H118,2)</f>
        <v>0</v>
      </c>
      <c r="K118" s="145" t="s">
        <v>160</v>
      </c>
      <c r="L118" s="32"/>
      <c r="M118" s="150" t="s">
        <v>3</v>
      </c>
      <c r="N118" s="151" t="s">
        <v>43</v>
      </c>
      <c r="O118" s="52"/>
      <c r="P118" s="152">
        <f>O118*H118</f>
        <v>0</v>
      </c>
      <c r="Q118" s="152">
        <v>0</v>
      </c>
      <c r="R118" s="152">
        <f>Q118*H118</f>
        <v>0</v>
      </c>
      <c r="S118" s="152">
        <v>0</v>
      </c>
      <c r="T118" s="153">
        <f>S118*H118</f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R118" s="154" t="s">
        <v>203</v>
      </c>
      <c r="AT118" s="154" t="s">
        <v>157</v>
      </c>
      <c r="AU118" s="154" t="s">
        <v>81</v>
      </c>
      <c r="AY118" s="16" t="s">
        <v>154</v>
      </c>
      <c r="BE118" s="155">
        <f>IF(N118="základní",J118,0)</f>
        <v>0</v>
      </c>
      <c r="BF118" s="155">
        <f>IF(N118="snížená",J118,0)</f>
        <v>0</v>
      </c>
      <c r="BG118" s="155">
        <f>IF(N118="zákl. přenesená",J118,0)</f>
        <v>0</v>
      </c>
      <c r="BH118" s="155">
        <f>IF(N118="sníž. přenesená",J118,0)</f>
        <v>0</v>
      </c>
      <c r="BI118" s="155">
        <f>IF(N118="nulová",J118,0)</f>
        <v>0</v>
      </c>
      <c r="BJ118" s="16" t="s">
        <v>79</v>
      </c>
      <c r="BK118" s="155">
        <f>ROUND(I118*H118,2)</f>
        <v>0</v>
      </c>
      <c r="BL118" s="16" t="s">
        <v>203</v>
      </c>
      <c r="BM118" s="154" t="s">
        <v>438</v>
      </c>
    </row>
    <row r="119" spans="1:65" s="13" customFormat="1" x14ac:dyDescent="0.2">
      <c r="B119" s="156"/>
      <c r="D119" s="157" t="s">
        <v>163</v>
      </c>
      <c r="E119" s="158" t="s">
        <v>3</v>
      </c>
      <c r="F119" s="159" t="s">
        <v>104</v>
      </c>
      <c r="H119" s="160">
        <v>184.14</v>
      </c>
      <c r="I119" s="161"/>
      <c r="L119" s="156"/>
      <c r="M119" s="162"/>
      <c r="N119" s="163"/>
      <c r="O119" s="163"/>
      <c r="P119" s="163"/>
      <c r="Q119" s="163"/>
      <c r="R119" s="163"/>
      <c r="S119" s="163"/>
      <c r="T119" s="164"/>
      <c r="AT119" s="158" t="s">
        <v>163</v>
      </c>
      <c r="AU119" s="158" t="s">
        <v>81</v>
      </c>
      <c r="AV119" s="13" t="s">
        <v>81</v>
      </c>
      <c r="AW119" s="13" t="s">
        <v>34</v>
      </c>
      <c r="AX119" s="13" t="s">
        <v>79</v>
      </c>
      <c r="AY119" s="158" t="s">
        <v>154</v>
      </c>
    </row>
    <row r="120" spans="1:65" s="2" customFormat="1" ht="16.5" customHeight="1" x14ac:dyDescent="0.2">
      <c r="A120" s="31"/>
      <c r="B120" s="142"/>
      <c r="C120" s="165" t="s">
        <v>9</v>
      </c>
      <c r="D120" s="165" t="s">
        <v>220</v>
      </c>
      <c r="E120" s="166" t="s">
        <v>221</v>
      </c>
      <c r="F120" s="167" t="s">
        <v>222</v>
      </c>
      <c r="G120" s="168" t="s">
        <v>223</v>
      </c>
      <c r="H120" s="169">
        <v>0.55200000000000005</v>
      </c>
      <c r="I120" s="170"/>
      <c r="J120" s="171">
        <f>ROUND(I120*H120,2)</f>
        <v>0</v>
      </c>
      <c r="K120" s="167" t="s">
        <v>160</v>
      </c>
      <c r="L120" s="172"/>
      <c r="M120" s="173" t="s">
        <v>3</v>
      </c>
      <c r="N120" s="174" t="s">
        <v>43</v>
      </c>
      <c r="O120" s="52"/>
      <c r="P120" s="152">
        <f>O120*H120</f>
        <v>0</v>
      </c>
      <c r="Q120" s="152">
        <v>0.55000000000000004</v>
      </c>
      <c r="R120" s="152">
        <f>Q120*H120</f>
        <v>0.30360000000000004</v>
      </c>
      <c r="S120" s="152">
        <v>0</v>
      </c>
      <c r="T120" s="153">
        <f>S120*H120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R120" s="154" t="s">
        <v>224</v>
      </c>
      <c r="AT120" s="154" t="s">
        <v>220</v>
      </c>
      <c r="AU120" s="154" t="s">
        <v>81</v>
      </c>
      <c r="AY120" s="16" t="s">
        <v>154</v>
      </c>
      <c r="BE120" s="155">
        <f>IF(N120="základní",J120,0)</f>
        <v>0</v>
      </c>
      <c r="BF120" s="155">
        <f>IF(N120="snížená",J120,0)</f>
        <v>0</v>
      </c>
      <c r="BG120" s="155">
        <f>IF(N120="zákl. přenesená",J120,0)</f>
        <v>0</v>
      </c>
      <c r="BH120" s="155">
        <f>IF(N120="sníž. přenesená",J120,0)</f>
        <v>0</v>
      </c>
      <c r="BI120" s="155">
        <f>IF(N120="nulová",J120,0)</f>
        <v>0</v>
      </c>
      <c r="BJ120" s="16" t="s">
        <v>79</v>
      </c>
      <c r="BK120" s="155">
        <f>ROUND(I120*H120,2)</f>
        <v>0</v>
      </c>
      <c r="BL120" s="16" t="s">
        <v>203</v>
      </c>
      <c r="BM120" s="154" t="s">
        <v>439</v>
      </c>
    </row>
    <row r="121" spans="1:65" s="13" customFormat="1" x14ac:dyDescent="0.2">
      <c r="B121" s="156"/>
      <c r="D121" s="157" t="s">
        <v>163</v>
      </c>
      <c r="E121" s="158" t="s">
        <v>3</v>
      </c>
      <c r="F121" s="159" t="s">
        <v>231</v>
      </c>
      <c r="H121" s="160">
        <v>0.55200000000000005</v>
      </c>
      <c r="I121" s="161"/>
      <c r="L121" s="156"/>
      <c r="M121" s="162"/>
      <c r="N121" s="163"/>
      <c r="O121" s="163"/>
      <c r="P121" s="163"/>
      <c r="Q121" s="163"/>
      <c r="R121" s="163"/>
      <c r="S121" s="163"/>
      <c r="T121" s="164"/>
      <c r="AT121" s="158" t="s">
        <v>163</v>
      </c>
      <c r="AU121" s="158" t="s">
        <v>81</v>
      </c>
      <c r="AV121" s="13" t="s">
        <v>81</v>
      </c>
      <c r="AW121" s="13" t="s">
        <v>34</v>
      </c>
      <c r="AX121" s="13" t="s">
        <v>79</v>
      </c>
      <c r="AY121" s="158" t="s">
        <v>154</v>
      </c>
    </row>
    <row r="122" spans="1:65" s="2" customFormat="1" ht="48" x14ac:dyDescent="0.2">
      <c r="A122" s="31"/>
      <c r="B122" s="142"/>
      <c r="C122" s="143" t="s">
        <v>203</v>
      </c>
      <c r="D122" s="143" t="s">
        <v>157</v>
      </c>
      <c r="E122" s="144" t="s">
        <v>232</v>
      </c>
      <c r="F122" s="145" t="s">
        <v>233</v>
      </c>
      <c r="G122" s="146" t="s">
        <v>106</v>
      </c>
      <c r="H122" s="147">
        <v>184.14</v>
      </c>
      <c r="I122" s="148"/>
      <c r="J122" s="149">
        <f>ROUND(I122*H122,2)</f>
        <v>0</v>
      </c>
      <c r="K122" s="145" t="s">
        <v>160</v>
      </c>
      <c r="L122" s="32"/>
      <c r="M122" s="150" t="s">
        <v>3</v>
      </c>
      <c r="N122" s="151" t="s">
        <v>43</v>
      </c>
      <c r="O122" s="52"/>
      <c r="P122" s="152">
        <f>O122*H122</f>
        <v>0</v>
      </c>
      <c r="Q122" s="152">
        <v>0</v>
      </c>
      <c r="R122" s="152">
        <f>Q122*H122</f>
        <v>0</v>
      </c>
      <c r="S122" s="152">
        <v>3.0000000000000001E-3</v>
      </c>
      <c r="T122" s="153">
        <f>S122*H122</f>
        <v>0.55242000000000002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54" t="s">
        <v>203</v>
      </c>
      <c r="AT122" s="154" t="s">
        <v>157</v>
      </c>
      <c r="AU122" s="154" t="s">
        <v>81</v>
      </c>
      <c r="AY122" s="16" t="s">
        <v>154</v>
      </c>
      <c r="BE122" s="155">
        <f>IF(N122="základní",J122,0)</f>
        <v>0</v>
      </c>
      <c r="BF122" s="155">
        <f>IF(N122="snížená",J122,0)</f>
        <v>0</v>
      </c>
      <c r="BG122" s="155">
        <f>IF(N122="zákl. přenesená",J122,0)</f>
        <v>0</v>
      </c>
      <c r="BH122" s="155">
        <f>IF(N122="sníž. přenesená",J122,0)</f>
        <v>0</v>
      </c>
      <c r="BI122" s="155">
        <f>IF(N122="nulová",J122,0)</f>
        <v>0</v>
      </c>
      <c r="BJ122" s="16" t="s">
        <v>79</v>
      </c>
      <c r="BK122" s="155">
        <f>ROUND(I122*H122,2)</f>
        <v>0</v>
      </c>
      <c r="BL122" s="16" t="s">
        <v>203</v>
      </c>
      <c r="BM122" s="154" t="s">
        <v>440</v>
      </c>
    </row>
    <row r="123" spans="1:65" s="13" customFormat="1" x14ac:dyDescent="0.2">
      <c r="B123" s="156"/>
      <c r="D123" s="157" t="s">
        <v>163</v>
      </c>
      <c r="E123" s="158" t="s">
        <v>3</v>
      </c>
      <c r="F123" s="159" t="s">
        <v>104</v>
      </c>
      <c r="H123" s="160">
        <v>184.14</v>
      </c>
      <c r="I123" s="161"/>
      <c r="L123" s="156"/>
      <c r="M123" s="162"/>
      <c r="N123" s="163"/>
      <c r="O123" s="163"/>
      <c r="P123" s="163"/>
      <c r="Q123" s="163"/>
      <c r="R123" s="163"/>
      <c r="S123" s="163"/>
      <c r="T123" s="164"/>
      <c r="AT123" s="158" t="s">
        <v>163</v>
      </c>
      <c r="AU123" s="158" t="s">
        <v>81</v>
      </c>
      <c r="AV123" s="13" t="s">
        <v>81</v>
      </c>
      <c r="AW123" s="13" t="s">
        <v>34</v>
      </c>
      <c r="AX123" s="13" t="s">
        <v>79</v>
      </c>
      <c r="AY123" s="158" t="s">
        <v>154</v>
      </c>
    </row>
    <row r="124" spans="1:65" s="2" customFormat="1" ht="36" x14ac:dyDescent="0.2">
      <c r="A124" s="31"/>
      <c r="B124" s="142"/>
      <c r="C124" s="143" t="s">
        <v>235</v>
      </c>
      <c r="D124" s="143" t="s">
        <v>157</v>
      </c>
      <c r="E124" s="144" t="s">
        <v>236</v>
      </c>
      <c r="F124" s="145" t="s">
        <v>237</v>
      </c>
      <c r="G124" s="146" t="s">
        <v>223</v>
      </c>
      <c r="H124" s="147">
        <v>2.2090000000000001</v>
      </c>
      <c r="I124" s="148"/>
      <c r="J124" s="149">
        <f>ROUND(I124*H124,2)</f>
        <v>0</v>
      </c>
      <c r="K124" s="145" t="s">
        <v>160</v>
      </c>
      <c r="L124" s="32"/>
      <c r="M124" s="150" t="s">
        <v>3</v>
      </c>
      <c r="N124" s="151" t="s">
        <v>43</v>
      </c>
      <c r="O124" s="52"/>
      <c r="P124" s="152">
        <f>O124*H124</f>
        <v>0</v>
      </c>
      <c r="Q124" s="152">
        <v>2.3369999999999998E-2</v>
      </c>
      <c r="R124" s="152">
        <f>Q124*H124</f>
        <v>5.1624329999999996E-2</v>
      </c>
      <c r="S124" s="152">
        <v>0</v>
      </c>
      <c r="T124" s="153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54" t="s">
        <v>203</v>
      </c>
      <c r="AT124" s="154" t="s">
        <v>157</v>
      </c>
      <c r="AU124" s="154" t="s">
        <v>81</v>
      </c>
      <c r="AY124" s="16" t="s">
        <v>154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6" t="s">
        <v>79</v>
      </c>
      <c r="BK124" s="155">
        <f>ROUND(I124*H124,2)</f>
        <v>0</v>
      </c>
      <c r="BL124" s="16" t="s">
        <v>203</v>
      </c>
      <c r="BM124" s="154" t="s">
        <v>441</v>
      </c>
    </row>
    <row r="125" spans="1:65" s="13" customFormat="1" x14ac:dyDescent="0.2">
      <c r="B125" s="156"/>
      <c r="D125" s="157" t="s">
        <v>163</v>
      </c>
      <c r="E125" s="158" t="s">
        <v>3</v>
      </c>
      <c r="F125" s="159" t="s">
        <v>442</v>
      </c>
      <c r="H125" s="160">
        <v>2.2090000000000001</v>
      </c>
      <c r="I125" s="161"/>
      <c r="L125" s="156"/>
      <c r="M125" s="162"/>
      <c r="N125" s="163"/>
      <c r="O125" s="163"/>
      <c r="P125" s="163"/>
      <c r="Q125" s="163"/>
      <c r="R125" s="163"/>
      <c r="S125" s="163"/>
      <c r="T125" s="164"/>
      <c r="AT125" s="158" t="s">
        <v>163</v>
      </c>
      <c r="AU125" s="158" t="s">
        <v>81</v>
      </c>
      <c r="AV125" s="13" t="s">
        <v>81</v>
      </c>
      <c r="AW125" s="13" t="s">
        <v>34</v>
      </c>
      <c r="AX125" s="13" t="s">
        <v>79</v>
      </c>
      <c r="AY125" s="158" t="s">
        <v>154</v>
      </c>
    </row>
    <row r="126" spans="1:65" s="2" customFormat="1" ht="24" x14ac:dyDescent="0.2">
      <c r="A126" s="31"/>
      <c r="B126" s="142"/>
      <c r="C126" s="143" t="s">
        <v>240</v>
      </c>
      <c r="D126" s="143" t="s">
        <v>157</v>
      </c>
      <c r="E126" s="144" t="s">
        <v>241</v>
      </c>
      <c r="F126" s="145" t="s">
        <v>242</v>
      </c>
      <c r="G126" s="146" t="s">
        <v>101</v>
      </c>
      <c r="H126" s="147">
        <v>23.76</v>
      </c>
      <c r="I126" s="148"/>
      <c r="J126" s="149">
        <f>ROUND(I126*H126,2)</f>
        <v>0</v>
      </c>
      <c r="K126" s="145" t="s">
        <v>3</v>
      </c>
      <c r="L126" s="32"/>
      <c r="M126" s="150" t="s">
        <v>3</v>
      </c>
      <c r="N126" s="151" t="s">
        <v>43</v>
      </c>
      <c r="O126" s="52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54" t="s">
        <v>203</v>
      </c>
      <c r="AT126" s="154" t="s">
        <v>157</v>
      </c>
      <c r="AU126" s="154" t="s">
        <v>81</v>
      </c>
      <c r="AY126" s="16" t="s">
        <v>154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6" t="s">
        <v>79</v>
      </c>
      <c r="BK126" s="155">
        <f>ROUND(I126*H126,2)</f>
        <v>0</v>
      </c>
      <c r="BL126" s="16" t="s">
        <v>203</v>
      </c>
      <c r="BM126" s="154" t="s">
        <v>443</v>
      </c>
    </row>
    <row r="127" spans="1:65" s="13" customFormat="1" x14ac:dyDescent="0.2">
      <c r="B127" s="156"/>
      <c r="D127" s="157" t="s">
        <v>163</v>
      </c>
      <c r="E127" s="158" t="s">
        <v>3</v>
      </c>
      <c r="F127" s="159" t="s">
        <v>109</v>
      </c>
      <c r="H127" s="160">
        <v>23.76</v>
      </c>
      <c r="I127" s="161"/>
      <c r="L127" s="156"/>
      <c r="M127" s="162"/>
      <c r="N127" s="163"/>
      <c r="O127" s="163"/>
      <c r="P127" s="163"/>
      <c r="Q127" s="163"/>
      <c r="R127" s="163"/>
      <c r="S127" s="163"/>
      <c r="T127" s="164"/>
      <c r="AT127" s="158" t="s">
        <v>163</v>
      </c>
      <c r="AU127" s="158" t="s">
        <v>81</v>
      </c>
      <c r="AV127" s="13" t="s">
        <v>81</v>
      </c>
      <c r="AW127" s="13" t="s">
        <v>34</v>
      </c>
      <c r="AX127" s="13" t="s">
        <v>79</v>
      </c>
      <c r="AY127" s="158" t="s">
        <v>154</v>
      </c>
    </row>
    <row r="128" spans="1:65" s="2" customFormat="1" ht="44.25" customHeight="1" x14ac:dyDescent="0.2">
      <c r="A128" s="31"/>
      <c r="B128" s="142"/>
      <c r="C128" s="143" t="s">
        <v>244</v>
      </c>
      <c r="D128" s="143" t="s">
        <v>157</v>
      </c>
      <c r="E128" s="144" t="s">
        <v>245</v>
      </c>
      <c r="F128" s="145" t="s">
        <v>246</v>
      </c>
      <c r="G128" s="146" t="s">
        <v>173</v>
      </c>
      <c r="H128" s="147">
        <v>1.2669999999999999</v>
      </c>
      <c r="I128" s="148"/>
      <c r="J128" s="149">
        <f>ROUND(I128*H128,2)</f>
        <v>0</v>
      </c>
      <c r="K128" s="145" t="s">
        <v>160</v>
      </c>
      <c r="L128" s="32"/>
      <c r="M128" s="150" t="s">
        <v>3</v>
      </c>
      <c r="N128" s="151" t="s">
        <v>43</v>
      </c>
      <c r="O128" s="52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54" t="s">
        <v>203</v>
      </c>
      <c r="AT128" s="154" t="s">
        <v>157</v>
      </c>
      <c r="AU128" s="154" t="s">
        <v>81</v>
      </c>
      <c r="AY128" s="16" t="s">
        <v>154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6" t="s">
        <v>79</v>
      </c>
      <c r="BK128" s="155">
        <f>ROUND(I128*H128,2)</f>
        <v>0</v>
      </c>
      <c r="BL128" s="16" t="s">
        <v>203</v>
      </c>
      <c r="BM128" s="154" t="s">
        <v>444</v>
      </c>
    </row>
    <row r="129" spans="1:65" s="12" customFormat="1" ht="22.9" customHeight="1" x14ac:dyDescent="0.2">
      <c r="B129" s="129"/>
      <c r="D129" s="130" t="s">
        <v>71</v>
      </c>
      <c r="E129" s="140" t="s">
        <v>248</v>
      </c>
      <c r="F129" s="140" t="s">
        <v>249</v>
      </c>
      <c r="I129" s="132"/>
      <c r="J129" s="141">
        <f>BK129</f>
        <v>0</v>
      </c>
      <c r="L129" s="129"/>
      <c r="M129" s="134"/>
      <c r="N129" s="135"/>
      <c r="O129" s="135"/>
      <c r="P129" s="136">
        <f>SUM(P130:P166)</f>
        <v>0</v>
      </c>
      <c r="Q129" s="135"/>
      <c r="R129" s="136">
        <f>SUM(R130:R166)</f>
        <v>1.6251799999999996</v>
      </c>
      <c r="S129" s="135"/>
      <c r="T129" s="137">
        <f>SUM(T130:T166)</f>
        <v>0.21402759999999998</v>
      </c>
      <c r="AR129" s="130" t="s">
        <v>81</v>
      </c>
      <c r="AT129" s="138" t="s">
        <v>71</v>
      </c>
      <c r="AU129" s="138" t="s">
        <v>79</v>
      </c>
      <c r="AY129" s="130" t="s">
        <v>154</v>
      </c>
      <c r="BK129" s="139">
        <f>SUM(BK130:BK166)</f>
        <v>0</v>
      </c>
    </row>
    <row r="130" spans="1:65" s="2" customFormat="1" ht="21.75" customHeight="1" x14ac:dyDescent="0.2">
      <c r="A130" s="31"/>
      <c r="B130" s="142"/>
      <c r="C130" s="143" t="s">
        <v>250</v>
      </c>
      <c r="D130" s="143" t="s">
        <v>157</v>
      </c>
      <c r="E130" s="144" t="s">
        <v>254</v>
      </c>
      <c r="F130" s="145" t="s">
        <v>255</v>
      </c>
      <c r="G130" s="146" t="s">
        <v>101</v>
      </c>
      <c r="H130" s="147">
        <v>23.76</v>
      </c>
      <c r="I130" s="148"/>
      <c r="J130" s="149">
        <f>ROUND(I130*H130,2)</f>
        <v>0</v>
      </c>
      <c r="K130" s="145" t="s">
        <v>160</v>
      </c>
      <c r="L130" s="32"/>
      <c r="M130" s="150" t="s">
        <v>3</v>
      </c>
      <c r="N130" s="151" t="s">
        <v>43</v>
      </c>
      <c r="O130" s="52"/>
      <c r="P130" s="152">
        <f>O130*H130</f>
        <v>0</v>
      </c>
      <c r="Q130" s="152">
        <v>0</v>
      </c>
      <c r="R130" s="152">
        <f>Q130*H130</f>
        <v>0</v>
      </c>
      <c r="S130" s="152">
        <v>1.6999999999999999E-3</v>
      </c>
      <c r="T130" s="153">
        <f>S130*H130</f>
        <v>4.0391999999999997E-2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54" t="s">
        <v>203</v>
      </c>
      <c r="AT130" s="154" t="s">
        <v>157</v>
      </c>
      <c r="AU130" s="154" t="s">
        <v>81</v>
      </c>
      <c r="AY130" s="16" t="s">
        <v>154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6" t="s">
        <v>79</v>
      </c>
      <c r="BK130" s="155">
        <f>ROUND(I130*H130,2)</f>
        <v>0</v>
      </c>
      <c r="BL130" s="16" t="s">
        <v>203</v>
      </c>
      <c r="BM130" s="154" t="s">
        <v>445</v>
      </c>
    </row>
    <row r="131" spans="1:65" s="13" customFormat="1" x14ac:dyDescent="0.2">
      <c r="B131" s="156"/>
      <c r="D131" s="157" t="s">
        <v>163</v>
      </c>
      <c r="E131" s="158" t="s">
        <v>3</v>
      </c>
      <c r="F131" s="159" t="s">
        <v>109</v>
      </c>
      <c r="H131" s="160">
        <v>23.76</v>
      </c>
      <c r="I131" s="161"/>
      <c r="L131" s="156"/>
      <c r="M131" s="162"/>
      <c r="N131" s="163"/>
      <c r="O131" s="163"/>
      <c r="P131" s="163"/>
      <c r="Q131" s="163"/>
      <c r="R131" s="163"/>
      <c r="S131" s="163"/>
      <c r="T131" s="164"/>
      <c r="AT131" s="158" t="s">
        <v>163</v>
      </c>
      <c r="AU131" s="158" t="s">
        <v>81</v>
      </c>
      <c r="AV131" s="13" t="s">
        <v>81</v>
      </c>
      <c r="AW131" s="13" t="s">
        <v>34</v>
      </c>
      <c r="AX131" s="13" t="s">
        <v>79</v>
      </c>
      <c r="AY131" s="158" t="s">
        <v>154</v>
      </c>
    </row>
    <row r="132" spans="1:65" s="2" customFormat="1" ht="24" x14ac:dyDescent="0.2">
      <c r="A132" s="31"/>
      <c r="B132" s="142"/>
      <c r="C132" s="143" t="s">
        <v>8</v>
      </c>
      <c r="D132" s="143" t="s">
        <v>157</v>
      </c>
      <c r="E132" s="144" t="s">
        <v>258</v>
      </c>
      <c r="F132" s="145" t="s">
        <v>259</v>
      </c>
      <c r="G132" s="146" t="s">
        <v>101</v>
      </c>
      <c r="H132" s="147">
        <v>23.76</v>
      </c>
      <c r="I132" s="148"/>
      <c r="J132" s="149">
        <f>ROUND(I132*H132,2)</f>
        <v>0</v>
      </c>
      <c r="K132" s="145" t="s">
        <v>160</v>
      </c>
      <c r="L132" s="32"/>
      <c r="M132" s="150" t="s">
        <v>3</v>
      </c>
      <c r="N132" s="151" t="s">
        <v>43</v>
      </c>
      <c r="O132" s="52"/>
      <c r="P132" s="152">
        <f>O132*H132</f>
        <v>0</v>
      </c>
      <c r="Q132" s="152">
        <v>0</v>
      </c>
      <c r="R132" s="152">
        <f>Q132*H132</f>
        <v>0</v>
      </c>
      <c r="S132" s="152">
        <v>1.91E-3</v>
      </c>
      <c r="T132" s="153">
        <f>S132*H132</f>
        <v>4.5381600000000001E-2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54" t="s">
        <v>203</v>
      </c>
      <c r="AT132" s="154" t="s">
        <v>157</v>
      </c>
      <c r="AU132" s="154" t="s">
        <v>81</v>
      </c>
      <c r="AY132" s="16" t="s">
        <v>154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6" t="s">
        <v>79</v>
      </c>
      <c r="BK132" s="155">
        <f>ROUND(I132*H132,2)</f>
        <v>0</v>
      </c>
      <c r="BL132" s="16" t="s">
        <v>203</v>
      </c>
      <c r="BM132" s="154" t="s">
        <v>446</v>
      </c>
    </row>
    <row r="133" spans="1:65" s="13" customFormat="1" x14ac:dyDescent="0.2">
      <c r="B133" s="156"/>
      <c r="D133" s="157" t="s">
        <v>163</v>
      </c>
      <c r="E133" s="158" t="s">
        <v>3</v>
      </c>
      <c r="F133" s="159" t="s">
        <v>109</v>
      </c>
      <c r="H133" s="160">
        <v>23.76</v>
      </c>
      <c r="I133" s="161"/>
      <c r="L133" s="156"/>
      <c r="M133" s="162"/>
      <c r="N133" s="163"/>
      <c r="O133" s="163"/>
      <c r="P133" s="163"/>
      <c r="Q133" s="163"/>
      <c r="R133" s="163"/>
      <c r="S133" s="163"/>
      <c r="T133" s="164"/>
      <c r="AT133" s="158" t="s">
        <v>163</v>
      </c>
      <c r="AU133" s="158" t="s">
        <v>81</v>
      </c>
      <c r="AV133" s="13" t="s">
        <v>81</v>
      </c>
      <c r="AW133" s="13" t="s">
        <v>34</v>
      </c>
      <c r="AX133" s="13" t="s">
        <v>79</v>
      </c>
      <c r="AY133" s="158" t="s">
        <v>154</v>
      </c>
    </row>
    <row r="134" spans="1:65" s="2" customFormat="1" ht="24" x14ac:dyDescent="0.2">
      <c r="A134" s="31"/>
      <c r="B134" s="142"/>
      <c r="C134" s="143" t="s">
        <v>257</v>
      </c>
      <c r="D134" s="143" t="s">
        <v>157</v>
      </c>
      <c r="E134" s="144" t="s">
        <v>447</v>
      </c>
      <c r="F134" s="145" t="s">
        <v>448</v>
      </c>
      <c r="G134" s="146" t="s">
        <v>106</v>
      </c>
      <c r="H134" s="147">
        <v>3.1</v>
      </c>
      <c r="I134" s="148"/>
      <c r="J134" s="149">
        <f>ROUND(I134*H134,2)</f>
        <v>0</v>
      </c>
      <c r="K134" s="145" t="s">
        <v>160</v>
      </c>
      <c r="L134" s="32"/>
      <c r="M134" s="150" t="s">
        <v>3</v>
      </c>
      <c r="N134" s="151" t="s">
        <v>43</v>
      </c>
      <c r="O134" s="52"/>
      <c r="P134" s="152">
        <f>O134*H134</f>
        <v>0</v>
      </c>
      <c r="Q134" s="152">
        <v>0</v>
      </c>
      <c r="R134" s="152">
        <f>Q134*H134</f>
        <v>0</v>
      </c>
      <c r="S134" s="152">
        <v>5.8399999999999997E-3</v>
      </c>
      <c r="T134" s="153">
        <f>S134*H134</f>
        <v>1.8103999999999999E-2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54" t="s">
        <v>203</v>
      </c>
      <c r="AT134" s="154" t="s">
        <v>157</v>
      </c>
      <c r="AU134" s="154" t="s">
        <v>81</v>
      </c>
      <c r="AY134" s="16" t="s">
        <v>154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6" t="s">
        <v>79</v>
      </c>
      <c r="BK134" s="155">
        <f>ROUND(I134*H134,2)</f>
        <v>0</v>
      </c>
      <c r="BL134" s="16" t="s">
        <v>203</v>
      </c>
      <c r="BM134" s="154" t="s">
        <v>449</v>
      </c>
    </row>
    <row r="135" spans="1:65" s="13" customFormat="1" x14ac:dyDescent="0.2">
      <c r="B135" s="156"/>
      <c r="D135" s="157" t="s">
        <v>163</v>
      </c>
      <c r="E135" s="158" t="s">
        <v>3</v>
      </c>
      <c r="F135" s="159" t="s">
        <v>450</v>
      </c>
      <c r="H135" s="160">
        <v>3.1</v>
      </c>
      <c r="I135" s="161"/>
      <c r="L135" s="156"/>
      <c r="M135" s="162"/>
      <c r="N135" s="163"/>
      <c r="O135" s="163"/>
      <c r="P135" s="163"/>
      <c r="Q135" s="163"/>
      <c r="R135" s="163"/>
      <c r="S135" s="163"/>
      <c r="T135" s="164"/>
      <c r="AT135" s="158" t="s">
        <v>163</v>
      </c>
      <c r="AU135" s="158" t="s">
        <v>81</v>
      </c>
      <c r="AV135" s="13" t="s">
        <v>81</v>
      </c>
      <c r="AW135" s="13" t="s">
        <v>34</v>
      </c>
      <c r="AX135" s="13" t="s">
        <v>79</v>
      </c>
      <c r="AY135" s="158" t="s">
        <v>154</v>
      </c>
    </row>
    <row r="136" spans="1:65" s="2" customFormat="1" ht="24" x14ac:dyDescent="0.2">
      <c r="A136" s="31"/>
      <c r="B136" s="142"/>
      <c r="C136" s="143" t="s">
        <v>261</v>
      </c>
      <c r="D136" s="143" t="s">
        <v>157</v>
      </c>
      <c r="E136" s="144" t="s">
        <v>266</v>
      </c>
      <c r="F136" s="145" t="s">
        <v>267</v>
      </c>
      <c r="G136" s="146" t="s">
        <v>101</v>
      </c>
      <c r="H136" s="147">
        <v>31</v>
      </c>
      <c r="I136" s="148"/>
      <c r="J136" s="149">
        <f>ROUND(I136*H136,2)</f>
        <v>0</v>
      </c>
      <c r="K136" s="145" t="s">
        <v>160</v>
      </c>
      <c r="L136" s="32"/>
      <c r="M136" s="150" t="s">
        <v>3</v>
      </c>
      <c r="N136" s="151" t="s">
        <v>43</v>
      </c>
      <c r="O136" s="52"/>
      <c r="P136" s="152">
        <f>O136*H136</f>
        <v>0</v>
      </c>
      <c r="Q136" s="152">
        <v>0</v>
      </c>
      <c r="R136" s="152">
        <f>Q136*H136</f>
        <v>0</v>
      </c>
      <c r="S136" s="152">
        <v>2.5999999999999999E-3</v>
      </c>
      <c r="T136" s="153">
        <f>S136*H136</f>
        <v>8.0599999999999991E-2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54" t="s">
        <v>203</v>
      </c>
      <c r="AT136" s="154" t="s">
        <v>157</v>
      </c>
      <c r="AU136" s="154" t="s">
        <v>81</v>
      </c>
      <c r="AY136" s="16" t="s">
        <v>154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6" t="s">
        <v>79</v>
      </c>
      <c r="BK136" s="155">
        <f>ROUND(I136*H136,2)</f>
        <v>0</v>
      </c>
      <c r="BL136" s="16" t="s">
        <v>203</v>
      </c>
      <c r="BM136" s="154" t="s">
        <v>451</v>
      </c>
    </row>
    <row r="137" spans="1:65" s="13" customFormat="1" x14ac:dyDescent="0.2">
      <c r="B137" s="156"/>
      <c r="D137" s="157" t="s">
        <v>163</v>
      </c>
      <c r="E137" s="158" t="s">
        <v>3</v>
      </c>
      <c r="F137" s="159" t="s">
        <v>99</v>
      </c>
      <c r="H137" s="160">
        <v>31</v>
      </c>
      <c r="I137" s="161"/>
      <c r="L137" s="156"/>
      <c r="M137" s="162"/>
      <c r="N137" s="163"/>
      <c r="O137" s="163"/>
      <c r="P137" s="163"/>
      <c r="Q137" s="163"/>
      <c r="R137" s="163"/>
      <c r="S137" s="163"/>
      <c r="T137" s="164"/>
      <c r="AT137" s="158" t="s">
        <v>163</v>
      </c>
      <c r="AU137" s="158" t="s">
        <v>81</v>
      </c>
      <c r="AV137" s="13" t="s">
        <v>81</v>
      </c>
      <c r="AW137" s="13" t="s">
        <v>34</v>
      </c>
      <c r="AX137" s="13" t="s">
        <v>79</v>
      </c>
      <c r="AY137" s="158" t="s">
        <v>154</v>
      </c>
    </row>
    <row r="138" spans="1:65" s="2" customFormat="1" ht="16.5" customHeight="1" x14ac:dyDescent="0.2">
      <c r="A138" s="31"/>
      <c r="B138" s="142"/>
      <c r="C138" s="143" t="s">
        <v>265</v>
      </c>
      <c r="D138" s="143" t="s">
        <v>157</v>
      </c>
      <c r="E138" s="144" t="s">
        <v>270</v>
      </c>
      <c r="F138" s="145" t="s">
        <v>271</v>
      </c>
      <c r="G138" s="146" t="s">
        <v>101</v>
      </c>
      <c r="H138" s="147">
        <v>7.5</v>
      </c>
      <c r="I138" s="148"/>
      <c r="J138" s="149">
        <f>ROUND(I138*H138,2)</f>
        <v>0</v>
      </c>
      <c r="K138" s="145" t="s">
        <v>160</v>
      </c>
      <c r="L138" s="32"/>
      <c r="M138" s="150" t="s">
        <v>3</v>
      </c>
      <c r="N138" s="151" t="s">
        <v>43</v>
      </c>
      <c r="O138" s="52"/>
      <c r="P138" s="152">
        <f>O138*H138</f>
        <v>0</v>
      </c>
      <c r="Q138" s="152">
        <v>0</v>
      </c>
      <c r="R138" s="152">
        <f>Q138*H138</f>
        <v>0</v>
      </c>
      <c r="S138" s="152">
        <v>3.9399999999999999E-3</v>
      </c>
      <c r="T138" s="153">
        <f>S138*H138</f>
        <v>2.955E-2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54" t="s">
        <v>203</v>
      </c>
      <c r="AT138" s="154" t="s">
        <v>157</v>
      </c>
      <c r="AU138" s="154" t="s">
        <v>81</v>
      </c>
      <c r="AY138" s="16" t="s">
        <v>154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6" t="s">
        <v>79</v>
      </c>
      <c r="BK138" s="155">
        <f>ROUND(I138*H138,2)</f>
        <v>0</v>
      </c>
      <c r="BL138" s="16" t="s">
        <v>203</v>
      </c>
      <c r="BM138" s="154" t="s">
        <v>452</v>
      </c>
    </row>
    <row r="139" spans="1:65" s="13" customFormat="1" x14ac:dyDescent="0.2">
      <c r="B139" s="156"/>
      <c r="D139" s="157" t="s">
        <v>163</v>
      </c>
      <c r="E139" s="158" t="s">
        <v>3</v>
      </c>
      <c r="F139" s="159" t="s">
        <v>453</v>
      </c>
      <c r="H139" s="160">
        <v>7.5</v>
      </c>
      <c r="I139" s="161"/>
      <c r="L139" s="156"/>
      <c r="M139" s="162"/>
      <c r="N139" s="163"/>
      <c r="O139" s="163"/>
      <c r="P139" s="163"/>
      <c r="Q139" s="163"/>
      <c r="R139" s="163"/>
      <c r="S139" s="163"/>
      <c r="T139" s="164"/>
      <c r="AT139" s="158" t="s">
        <v>163</v>
      </c>
      <c r="AU139" s="158" t="s">
        <v>81</v>
      </c>
      <c r="AV139" s="13" t="s">
        <v>81</v>
      </c>
      <c r="AW139" s="13" t="s">
        <v>34</v>
      </c>
      <c r="AX139" s="13" t="s">
        <v>79</v>
      </c>
      <c r="AY139" s="158" t="s">
        <v>154</v>
      </c>
    </row>
    <row r="140" spans="1:65" s="2" customFormat="1" ht="33" customHeight="1" x14ac:dyDescent="0.2">
      <c r="A140" s="31"/>
      <c r="B140" s="142"/>
      <c r="C140" s="143" t="s">
        <v>269</v>
      </c>
      <c r="D140" s="143" t="s">
        <v>157</v>
      </c>
      <c r="E140" s="144" t="s">
        <v>275</v>
      </c>
      <c r="F140" s="145" t="s">
        <v>276</v>
      </c>
      <c r="G140" s="146" t="s">
        <v>101</v>
      </c>
      <c r="H140" s="147">
        <v>6.2</v>
      </c>
      <c r="I140" s="148"/>
      <c r="J140" s="149">
        <f>ROUND(I140*H140,2)</f>
        <v>0</v>
      </c>
      <c r="K140" s="145" t="s">
        <v>160</v>
      </c>
      <c r="L140" s="32"/>
      <c r="M140" s="150" t="s">
        <v>3</v>
      </c>
      <c r="N140" s="151" t="s">
        <v>43</v>
      </c>
      <c r="O140" s="52"/>
      <c r="P140" s="152">
        <f>O140*H140</f>
        <v>0</v>
      </c>
      <c r="Q140" s="152">
        <v>8.9999999999999998E-4</v>
      </c>
      <c r="R140" s="152">
        <f>Q140*H140</f>
        <v>5.5799999999999999E-3</v>
      </c>
      <c r="S140" s="152">
        <v>0</v>
      </c>
      <c r="T140" s="153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54" t="s">
        <v>203</v>
      </c>
      <c r="AT140" s="154" t="s">
        <v>157</v>
      </c>
      <c r="AU140" s="154" t="s">
        <v>81</v>
      </c>
      <c r="AY140" s="16" t="s">
        <v>154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6" t="s">
        <v>79</v>
      </c>
      <c r="BK140" s="155">
        <f>ROUND(I140*H140,2)</f>
        <v>0</v>
      </c>
      <c r="BL140" s="16" t="s">
        <v>203</v>
      </c>
      <c r="BM140" s="154" t="s">
        <v>454</v>
      </c>
    </row>
    <row r="141" spans="1:65" s="13" customFormat="1" x14ac:dyDescent="0.2">
      <c r="B141" s="156"/>
      <c r="D141" s="157" t="s">
        <v>163</v>
      </c>
      <c r="E141" s="158" t="s">
        <v>3</v>
      </c>
      <c r="F141" s="159" t="s">
        <v>278</v>
      </c>
      <c r="H141" s="160">
        <v>6.2</v>
      </c>
      <c r="I141" s="161"/>
      <c r="L141" s="156"/>
      <c r="M141" s="162"/>
      <c r="N141" s="163"/>
      <c r="O141" s="163"/>
      <c r="P141" s="163"/>
      <c r="Q141" s="163"/>
      <c r="R141" s="163"/>
      <c r="S141" s="163"/>
      <c r="T141" s="164"/>
      <c r="AT141" s="158" t="s">
        <v>163</v>
      </c>
      <c r="AU141" s="158" t="s">
        <v>81</v>
      </c>
      <c r="AV141" s="13" t="s">
        <v>81</v>
      </c>
      <c r="AW141" s="13" t="s">
        <v>34</v>
      </c>
      <c r="AX141" s="13" t="s">
        <v>79</v>
      </c>
      <c r="AY141" s="158" t="s">
        <v>154</v>
      </c>
    </row>
    <row r="142" spans="1:65" s="2" customFormat="1" ht="55.5" customHeight="1" x14ac:dyDescent="0.2">
      <c r="A142" s="31"/>
      <c r="B142" s="142"/>
      <c r="C142" s="143" t="s">
        <v>274</v>
      </c>
      <c r="D142" s="143" t="s">
        <v>157</v>
      </c>
      <c r="E142" s="144" t="s">
        <v>280</v>
      </c>
      <c r="F142" s="145" t="s">
        <v>281</v>
      </c>
      <c r="G142" s="146" t="s">
        <v>106</v>
      </c>
      <c r="H142" s="147">
        <v>184.14</v>
      </c>
      <c r="I142" s="148"/>
      <c r="J142" s="149">
        <f>ROUND(I142*H142,2)</f>
        <v>0</v>
      </c>
      <c r="K142" s="145" t="s">
        <v>160</v>
      </c>
      <c r="L142" s="32"/>
      <c r="M142" s="150" t="s">
        <v>3</v>
      </c>
      <c r="N142" s="151" t="s">
        <v>43</v>
      </c>
      <c r="O142" s="52"/>
      <c r="P142" s="152">
        <f>O142*H142</f>
        <v>0</v>
      </c>
      <c r="Q142" s="152">
        <v>6.6E-3</v>
      </c>
      <c r="R142" s="152">
        <f>Q142*H142</f>
        <v>1.2153239999999998</v>
      </c>
      <c r="S142" s="152">
        <v>0</v>
      </c>
      <c r="T142" s="153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54" t="s">
        <v>203</v>
      </c>
      <c r="AT142" s="154" t="s">
        <v>157</v>
      </c>
      <c r="AU142" s="154" t="s">
        <v>81</v>
      </c>
      <c r="AY142" s="16" t="s">
        <v>154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6" t="s">
        <v>79</v>
      </c>
      <c r="BK142" s="155">
        <f>ROUND(I142*H142,2)</f>
        <v>0</v>
      </c>
      <c r="BL142" s="16" t="s">
        <v>203</v>
      </c>
      <c r="BM142" s="154" t="s">
        <v>455</v>
      </c>
    </row>
    <row r="143" spans="1:65" s="13" customFormat="1" x14ac:dyDescent="0.2">
      <c r="B143" s="156"/>
      <c r="D143" s="157" t="s">
        <v>163</v>
      </c>
      <c r="E143" s="158" t="s">
        <v>3</v>
      </c>
      <c r="F143" s="159" t="s">
        <v>104</v>
      </c>
      <c r="H143" s="160">
        <v>184.14</v>
      </c>
      <c r="I143" s="161"/>
      <c r="L143" s="156"/>
      <c r="M143" s="162"/>
      <c r="N143" s="163"/>
      <c r="O143" s="163"/>
      <c r="P143" s="163"/>
      <c r="Q143" s="163"/>
      <c r="R143" s="163"/>
      <c r="S143" s="163"/>
      <c r="T143" s="164"/>
      <c r="AT143" s="158" t="s">
        <v>163</v>
      </c>
      <c r="AU143" s="158" t="s">
        <v>81</v>
      </c>
      <c r="AV143" s="13" t="s">
        <v>81</v>
      </c>
      <c r="AW143" s="13" t="s">
        <v>34</v>
      </c>
      <c r="AX143" s="13" t="s">
        <v>79</v>
      </c>
      <c r="AY143" s="158" t="s">
        <v>154</v>
      </c>
    </row>
    <row r="144" spans="1:65" s="2" customFormat="1" ht="48" x14ac:dyDescent="0.2">
      <c r="A144" s="31"/>
      <c r="B144" s="142"/>
      <c r="C144" s="143" t="s">
        <v>279</v>
      </c>
      <c r="D144" s="143" t="s">
        <v>157</v>
      </c>
      <c r="E144" s="144" t="s">
        <v>284</v>
      </c>
      <c r="F144" s="145" t="s">
        <v>285</v>
      </c>
      <c r="G144" s="146" t="s">
        <v>101</v>
      </c>
      <c r="H144" s="147">
        <v>15.5</v>
      </c>
      <c r="I144" s="148"/>
      <c r="J144" s="149">
        <f>ROUND(I144*H144,2)</f>
        <v>0</v>
      </c>
      <c r="K144" s="145" t="s">
        <v>160</v>
      </c>
      <c r="L144" s="32"/>
      <c r="M144" s="150" t="s">
        <v>3</v>
      </c>
      <c r="N144" s="151" t="s">
        <v>43</v>
      </c>
      <c r="O144" s="52"/>
      <c r="P144" s="152">
        <f>O144*H144</f>
        <v>0</v>
      </c>
      <c r="Q144" s="152">
        <v>2.2300000000000002E-3</v>
      </c>
      <c r="R144" s="152">
        <f>Q144*H144</f>
        <v>3.4565000000000005E-2</v>
      </c>
      <c r="S144" s="152">
        <v>0</v>
      </c>
      <c r="T144" s="153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54" t="s">
        <v>203</v>
      </c>
      <c r="AT144" s="154" t="s">
        <v>157</v>
      </c>
      <c r="AU144" s="154" t="s">
        <v>81</v>
      </c>
      <c r="AY144" s="16" t="s">
        <v>154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6" t="s">
        <v>79</v>
      </c>
      <c r="BK144" s="155">
        <f>ROUND(I144*H144,2)</f>
        <v>0</v>
      </c>
      <c r="BL144" s="16" t="s">
        <v>203</v>
      </c>
      <c r="BM144" s="154" t="s">
        <v>456</v>
      </c>
    </row>
    <row r="145" spans="1:65" s="13" customFormat="1" x14ac:dyDescent="0.2">
      <c r="B145" s="156"/>
      <c r="D145" s="157" t="s">
        <v>163</v>
      </c>
      <c r="E145" s="158" t="s">
        <v>3</v>
      </c>
      <c r="F145" s="159" t="s">
        <v>121</v>
      </c>
      <c r="H145" s="160">
        <v>15.5</v>
      </c>
      <c r="I145" s="161"/>
      <c r="L145" s="156"/>
      <c r="M145" s="162"/>
      <c r="N145" s="163"/>
      <c r="O145" s="163"/>
      <c r="P145" s="163"/>
      <c r="Q145" s="163"/>
      <c r="R145" s="163"/>
      <c r="S145" s="163"/>
      <c r="T145" s="164"/>
      <c r="AT145" s="158" t="s">
        <v>163</v>
      </c>
      <c r="AU145" s="158" t="s">
        <v>81</v>
      </c>
      <c r="AV145" s="13" t="s">
        <v>81</v>
      </c>
      <c r="AW145" s="13" t="s">
        <v>34</v>
      </c>
      <c r="AX145" s="13" t="s">
        <v>79</v>
      </c>
      <c r="AY145" s="158" t="s">
        <v>154</v>
      </c>
    </row>
    <row r="146" spans="1:65" s="2" customFormat="1" ht="33" customHeight="1" x14ac:dyDescent="0.2">
      <c r="A146" s="31"/>
      <c r="B146" s="142"/>
      <c r="C146" s="143" t="s">
        <v>283</v>
      </c>
      <c r="D146" s="143" t="s">
        <v>157</v>
      </c>
      <c r="E146" s="144" t="s">
        <v>292</v>
      </c>
      <c r="F146" s="145" t="s">
        <v>293</v>
      </c>
      <c r="G146" s="146" t="s">
        <v>101</v>
      </c>
      <c r="H146" s="147">
        <v>23.76</v>
      </c>
      <c r="I146" s="148"/>
      <c r="J146" s="149">
        <f>ROUND(I146*H146,2)</f>
        <v>0</v>
      </c>
      <c r="K146" s="145" t="s">
        <v>160</v>
      </c>
      <c r="L146" s="32"/>
      <c r="M146" s="150" t="s">
        <v>3</v>
      </c>
      <c r="N146" s="151" t="s">
        <v>43</v>
      </c>
      <c r="O146" s="52"/>
      <c r="P146" s="152">
        <f>O146*H146</f>
        <v>0</v>
      </c>
      <c r="Q146" s="152">
        <v>4.3299999999999996E-3</v>
      </c>
      <c r="R146" s="152">
        <f>Q146*H146</f>
        <v>0.10288079999999999</v>
      </c>
      <c r="S146" s="152">
        <v>0</v>
      </c>
      <c r="T146" s="153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54" t="s">
        <v>203</v>
      </c>
      <c r="AT146" s="154" t="s">
        <v>157</v>
      </c>
      <c r="AU146" s="154" t="s">
        <v>81</v>
      </c>
      <c r="AY146" s="16" t="s">
        <v>154</v>
      </c>
      <c r="BE146" s="155">
        <f>IF(N146="základní",J146,0)</f>
        <v>0</v>
      </c>
      <c r="BF146" s="155">
        <f>IF(N146="snížená",J146,0)</f>
        <v>0</v>
      </c>
      <c r="BG146" s="155">
        <f>IF(N146="zákl. přenesená",J146,0)</f>
        <v>0</v>
      </c>
      <c r="BH146" s="155">
        <f>IF(N146="sníž. přenesená",J146,0)</f>
        <v>0</v>
      </c>
      <c r="BI146" s="155">
        <f>IF(N146="nulová",J146,0)</f>
        <v>0</v>
      </c>
      <c r="BJ146" s="16" t="s">
        <v>79</v>
      </c>
      <c r="BK146" s="155">
        <f>ROUND(I146*H146,2)</f>
        <v>0</v>
      </c>
      <c r="BL146" s="16" t="s">
        <v>203</v>
      </c>
      <c r="BM146" s="154" t="s">
        <v>457</v>
      </c>
    </row>
    <row r="147" spans="1:65" s="13" customFormat="1" x14ac:dyDescent="0.2">
      <c r="B147" s="156"/>
      <c r="D147" s="157" t="s">
        <v>163</v>
      </c>
      <c r="E147" s="158" t="s">
        <v>3</v>
      </c>
      <c r="F147" s="159" t="s">
        <v>109</v>
      </c>
      <c r="H147" s="160">
        <v>23.76</v>
      </c>
      <c r="I147" s="161"/>
      <c r="L147" s="156"/>
      <c r="M147" s="162"/>
      <c r="N147" s="163"/>
      <c r="O147" s="163"/>
      <c r="P147" s="163"/>
      <c r="Q147" s="163"/>
      <c r="R147" s="163"/>
      <c r="S147" s="163"/>
      <c r="T147" s="164"/>
      <c r="AT147" s="158" t="s">
        <v>163</v>
      </c>
      <c r="AU147" s="158" t="s">
        <v>81</v>
      </c>
      <c r="AV147" s="13" t="s">
        <v>81</v>
      </c>
      <c r="AW147" s="13" t="s">
        <v>34</v>
      </c>
      <c r="AX147" s="13" t="s">
        <v>79</v>
      </c>
      <c r="AY147" s="158" t="s">
        <v>154</v>
      </c>
    </row>
    <row r="148" spans="1:65" s="2" customFormat="1" ht="36" x14ac:dyDescent="0.2">
      <c r="A148" s="31"/>
      <c r="B148" s="142"/>
      <c r="C148" s="143" t="s">
        <v>287</v>
      </c>
      <c r="D148" s="143" t="s">
        <v>157</v>
      </c>
      <c r="E148" s="144" t="s">
        <v>296</v>
      </c>
      <c r="F148" s="145" t="s">
        <v>297</v>
      </c>
      <c r="G148" s="146" t="s">
        <v>101</v>
      </c>
      <c r="H148" s="147">
        <v>31</v>
      </c>
      <c r="I148" s="148"/>
      <c r="J148" s="149">
        <f>ROUND(I148*H148,2)</f>
        <v>0</v>
      </c>
      <c r="K148" s="145" t="s">
        <v>160</v>
      </c>
      <c r="L148" s="32"/>
      <c r="M148" s="150" t="s">
        <v>3</v>
      </c>
      <c r="N148" s="151" t="s">
        <v>43</v>
      </c>
      <c r="O148" s="52"/>
      <c r="P148" s="152">
        <f>O148*H148</f>
        <v>0</v>
      </c>
      <c r="Q148" s="152">
        <v>1.8500000000000001E-3</v>
      </c>
      <c r="R148" s="152">
        <f>Q148*H148</f>
        <v>5.7350000000000005E-2</v>
      </c>
      <c r="S148" s="152">
        <v>0</v>
      </c>
      <c r="T148" s="153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54" t="s">
        <v>203</v>
      </c>
      <c r="AT148" s="154" t="s">
        <v>157</v>
      </c>
      <c r="AU148" s="154" t="s">
        <v>81</v>
      </c>
      <c r="AY148" s="16" t="s">
        <v>154</v>
      </c>
      <c r="BE148" s="155">
        <f>IF(N148="základní",J148,0)</f>
        <v>0</v>
      </c>
      <c r="BF148" s="155">
        <f>IF(N148="snížená",J148,0)</f>
        <v>0</v>
      </c>
      <c r="BG148" s="155">
        <f>IF(N148="zákl. přenesená",J148,0)</f>
        <v>0</v>
      </c>
      <c r="BH148" s="155">
        <f>IF(N148="sníž. přenesená",J148,0)</f>
        <v>0</v>
      </c>
      <c r="BI148" s="155">
        <f>IF(N148="nulová",J148,0)</f>
        <v>0</v>
      </c>
      <c r="BJ148" s="16" t="s">
        <v>79</v>
      </c>
      <c r="BK148" s="155">
        <f>ROUND(I148*H148,2)</f>
        <v>0</v>
      </c>
      <c r="BL148" s="16" t="s">
        <v>203</v>
      </c>
      <c r="BM148" s="154" t="s">
        <v>458</v>
      </c>
    </row>
    <row r="149" spans="1:65" s="13" customFormat="1" x14ac:dyDescent="0.2">
      <c r="B149" s="156"/>
      <c r="D149" s="157" t="s">
        <v>163</v>
      </c>
      <c r="E149" s="158" t="s">
        <v>3</v>
      </c>
      <c r="F149" s="159" t="s">
        <v>99</v>
      </c>
      <c r="H149" s="160">
        <v>31</v>
      </c>
      <c r="I149" s="161"/>
      <c r="L149" s="156"/>
      <c r="M149" s="162"/>
      <c r="N149" s="163"/>
      <c r="O149" s="163"/>
      <c r="P149" s="163"/>
      <c r="Q149" s="163"/>
      <c r="R149" s="163"/>
      <c r="S149" s="163"/>
      <c r="T149" s="164"/>
      <c r="AT149" s="158" t="s">
        <v>163</v>
      </c>
      <c r="AU149" s="158" t="s">
        <v>81</v>
      </c>
      <c r="AV149" s="13" t="s">
        <v>81</v>
      </c>
      <c r="AW149" s="13" t="s">
        <v>34</v>
      </c>
      <c r="AX149" s="13" t="s">
        <v>79</v>
      </c>
      <c r="AY149" s="158" t="s">
        <v>154</v>
      </c>
    </row>
    <row r="150" spans="1:65" s="2" customFormat="1" ht="44.25" customHeight="1" x14ac:dyDescent="0.2">
      <c r="A150" s="31"/>
      <c r="B150" s="142"/>
      <c r="C150" s="143" t="s">
        <v>291</v>
      </c>
      <c r="D150" s="143" t="s">
        <v>157</v>
      </c>
      <c r="E150" s="144" t="s">
        <v>299</v>
      </c>
      <c r="F150" s="145" t="s">
        <v>300</v>
      </c>
      <c r="G150" s="146" t="s">
        <v>101</v>
      </c>
      <c r="H150" s="147">
        <v>31</v>
      </c>
      <c r="I150" s="148"/>
      <c r="J150" s="149">
        <f>ROUND(I150*H150,2)</f>
        <v>0</v>
      </c>
      <c r="K150" s="145" t="s">
        <v>160</v>
      </c>
      <c r="L150" s="32"/>
      <c r="M150" s="150" t="s">
        <v>3</v>
      </c>
      <c r="N150" s="151" t="s">
        <v>43</v>
      </c>
      <c r="O150" s="52"/>
      <c r="P150" s="152">
        <f>O150*H150</f>
        <v>0</v>
      </c>
      <c r="Q150" s="152">
        <v>2.14E-3</v>
      </c>
      <c r="R150" s="152">
        <f>Q150*H150</f>
        <v>6.6339999999999996E-2</v>
      </c>
      <c r="S150" s="152">
        <v>0</v>
      </c>
      <c r="T150" s="15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54" t="s">
        <v>203</v>
      </c>
      <c r="AT150" s="154" t="s">
        <v>157</v>
      </c>
      <c r="AU150" s="154" t="s">
        <v>81</v>
      </c>
      <c r="AY150" s="16" t="s">
        <v>154</v>
      </c>
      <c r="BE150" s="155">
        <f>IF(N150="základní",J150,0)</f>
        <v>0</v>
      </c>
      <c r="BF150" s="155">
        <f>IF(N150="snížená",J150,0)</f>
        <v>0</v>
      </c>
      <c r="BG150" s="155">
        <f>IF(N150="zákl. přenesená",J150,0)</f>
        <v>0</v>
      </c>
      <c r="BH150" s="155">
        <f>IF(N150="sníž. přenesená",J150,0)</f>
        <v>0</v>
      </c>
      <c r="BI150" s="155">
        <f>IF(N150="nulová",J150,0)</f>
        <v>0</v>
      </c>
      <c r="BJ150" s="16" t="s">
        <v>79</v>
      </c>
      <c r="BK150" s="155">
        <f>ROUND(I150*H150,2)</f>
        <v>0</v>
      </c>
      <c r="BL150" s="16" t="s">
        <v>203</v>
      </c>
      <c r="BM150" s="154" t="s">
        <v>459</v>
      </c>
    </row>
    <row r="151" spans="1:65" s="13" customFormat="1" x14ac:dyDescent="0.2">
      <c r="B151" s="156"/>
      <c r="D151" s="157" t="s">
        <v>163</v>
      </c>
      <c r="E151" s="158" t="s">
        <v>3</v>
      </c>
      <c r="F151" s="159" t="s">
        <v>99</v>
      </c>
      <c r="H151" s="160">
        <v>31</v>
      </c>
      <c r="I151" s="161"/>
      <c r="L151" s="156"/>
      <c r="M151" s="162"/>
      <c r="N151" s="163"/>
      <c r="O151" s="163"/>
      <c r="P151" s="163"/>
      <c r="Q151" s="163"/>
      <c r="R151" s="163"/>
      <c r="S151" s="163"/>
      <c r="T151" s="164"/>
      <c r="AT151" s="158" t="s">
        <v>163</v>
      </c>
      <c r="AU151" s="158" t="s">
        <v>81</v>
      </c>
      <c r="AV151" s="13" t="s">
        <v>81</v>
      </c>
      <c r="AW151" s="13" t="s">
        <v>34</v>
      </c>
      <c r="AX151" s="13" t="s">
        <v>79</v>
      </c>
      <c r="AY151" s="158" t="s">
        <v>154</v>
      </c>
    </row>
    <row r="152" spans="1:65" s="2" customFormat="1" ht="36" x14ac:dyDescent="0.2">
      <c r="A152" s="31"/>
      <c r="B152" s="142"/>
      <c r="C152" s="143" t="s">
        <v>295</v>
      </c>
      <c r="D152" s="143" t="s">
        <v>157</v>
      </c>
      <c r="E152" s="144" t="s">
        <v>460</v>
      </c>
      <c r="F152" s="145" t="s">
        <v>461</v>
      </c>
      <c r="G152" s="146" t="s">
        <v>106</v>
      </c>
      <c r="H152" s="147">
        <v>6</v>
      </c>
      <c r="I152" s="148"/>
      <c r="J152" s="149">
        <f>ROUND(I152*H152,2)</f>
        <v>0</v>
      </c>
      <c r="K152" s="145" t="s">
        <v>160</v>
      </c>
      <c r="L152" s="32"/>
      <c r="M152" s="150" t="s">
        <v>3</v>
      </c>
      <c r="N152" s="151" t="s">
        <v>43</v>
      </c>
      <c r="O152" s="52"/>
      <c r="P152" s="152">
        <f>O152*H152</f>
        <v>0</v>
      </c>
      <c r="Q152" s="152">
        <v>1.0789999999999999E-2</v>
      </c>
      <c r="R152" s="152">
        <f>Q152*H152</f>
        <v>6.4739999999999992E-2</v>
      </c>
      <c r="S152" s="152">
        <v>0</v>
      </c>
      <c r="T152" s="153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54" t="s">
        <v>203</v>
      </c>
      <c r="AT152" s="154" t="s">
        <v>157</v>
      </c>
      <c r="AU152" s="154" t="s">
        <v>81</v>
      </c>
      <c r="AY152" s="16" t="s">
        <v>154</v>
      </c>
      <c r="BE152" s="155">
        <f>IF(N152="základní",J152,0)</f>
        <v>0</v>
      </c>
      <c r="BF152" s="155">
        <f>IF(N152="snížená",J152,0)</f>
        <v>0</v>
      </c>
      <c r="BG152" s="155">
        <f>IF(N152="zákl. přenesená",J152,0)</f>
        <v>0</v>
      </c>
      <c r="BH152" s="155">
        <f>IF(N152="sníž. přenesená",J152,0)</f>
        <v>0</v>
      </c>
      <c r="BI152" s="155">
        <f>IF(N152="nulová",J152,0)</f>
        <v>0</v>
      </c>
      <c r="BJ152" s="16" t="s">
        <v>79</v>
      </c>
      <c r="BK152" s="155">
        <f>ROUND(I152*H152,2)</f>
        <v>0</v>
      </c>
      <c r="BL152" s="16" t="s">
        <v>203</v>
      </c>
      <c r="BM152" s="154" t="s">
        <v>462</v>
      </c>
    </row>
    <row r="153" spans="1:65" s="13" customFormat="1" x14ac:dyDescent="0.2">
      <c r="B153" s="156"/>
      <c r="D153" s="157" t="s">
        <v>163</v>
      </c>
      <c r="E153" s="158" t="s">
        <v>3</v>
      </c>
      <c r="F153" s="159" t="s">
        <v>463</v>
      </c>
      <c r="H153" s="160">
        <v>6</v>
      </c>
      <c r="I153" s="161"/>
      <c r="L153" s="156"/>
      <c r="M153" s="162"/>
      <c r="N153" s="163"/>
      <c r="O153" s="163"/>
      <c r="P153" s="163"/>
      <c r="Q153" s="163"/>
      <c r="R153" s="163"/>
      <c r="S153" s="163"/>
      <c r="T153" s="164"/>
      <c r="AT153" s="158" t="s">
        <v>163</v>
      </c>
      <c r="AU153" s="158" t="s">
        <v>81</v>
      </c>
      <c r="AV153" s="13" t="s">
        <v>81</v>
      </c>
      <c r="AW153" s="13" t="s">
        <v>34</v>
      </c>
      <c r="AX153" s="13" t="s">
        <v>79</v>
      </c>
      <c r="AY153" s="158" t="s">
        <v>154</v>
      </c>
    </row>
    <row r="154" spans="1:65" s="2" customFormat="1" ht="48" x14ac:dyDescent="0.2">
      <c r="A154" s="31"/>
      <c r="B154" s="142"/>
      <c r="C154" s="143" t="s">
        <v>224</v>
      </c>
      <c r="D154" s="143" t="s">
        <v>157</v>
      </c>
      <c r="E154" s="144" t="s">
        <v>464</v>
      </c>
      <c r="F154" s="145" t="s">
        <v>465</v>
      </c>
      <c r="G154" s="146" t="s">
        <v>313</v>
      </c>
      <c r="H154" s="147">
        <v>1</v>
      </c>
      <c r="I154" s="148"/>
      <c r="J154" s="149">
        <f>ROUND(I154*H154,2)</f>
        <v>0</v>
      </c>
      <c r="K154" s="145" t="s">
        <v>160</v>
      </c>
      <c r="L154" s="32"/>
      <c r="M154" s="150" t="s">
        <v>3</v>
      </c>
      <c r="N154" s="151" t="s">
        <v>43</v>
      </c>
      <c r="O154" s="52"/>
      <c r="P154" s="152">
        <f>O154*H154</f>
        <v>0</v>
      </c>
      <c r="Q154" s="152">
        <v>7.4999999999999997E-3</v>
      </c>
      <c r="R154" s="152">
        <f>Q154*H154</f>
        <v>7.4999999999999997E-3</v>
      </c>
      <c r="S154" s="152">
        <v>0</v>
      </c>
      <c r="T154" s="15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54" t="s">
        <v>203</v>
      </c>
      <c r="AT154" s="154" t="s">
        <v>157</v>
      </c>
      <c r="AU154" s="154" t="s">
        <v>81</v>
      </c>
      <c r="AY154" s="16" t="s">
        <v>154</v>
      </c>
      <c r="BE154" s="155">
        <f>IF(N154="základní",J154,0)</f>
        <v>0</v>
      </c>
      <c r="BF154" s="155">
        <f>IF(N154="snížená",J154,0)</f>
        <v>0</v>
      </c>
      <c r="BG154" s="155">
        <f>IF(N154="zákl. přenesená",J154,0)</f>
        <v>0</v>
      </c>
      <c r="BH154" s="155">
        <f>IF(N154="sníž. přenesená",J154,0)</f>
        <v>0</v>
      </c>
      <c r="BI154" s="155">
        <f>IF(N154="nulová",J154,0)</f>
        <v>0</v>
      </c>
      <c r="BJ154" s="16" t="s">
        <v>79</v>
      </c>
      <c r="BK154" s="155">
        <f>ROUND(I154*H154,2)</f>
        <v>0</v>
      </c>
      <c r="BL154" s="16" t="s">
        <v>203</v>
      </c>
      <c r="BM154" s="154" t="s">
        <v>466</v>
      </c>
    </row>
    <row r="155" spans="1:65" s="2" customFormat="1" ht="21.75" customHeight="1" x14ac:dyDescent="0.2">
      <c r="A155" s="31"/>
      <c r="B155" s="142"/>
      <c r="C155" s="143" t="s">
        <v>302</v>
      </c>
      <c r="D155" s="143" t="s">
        <v>157</v>
      </c>
      <c r="E155" s="144" t="s">
        <v>467</v>
      </c>
      <c r="F155" s="145" t="s">
        <v>468</v>
      </c>
      <c r="G155" s="146" t="s">
        <v>313</v>
      </c>
      <c r="H155" s="147">
        <v>2</v>
      </c>
      <c r="I155" s="148"/>
      <c r="J155" s="149">
        <f>ROUND(I155*H155,2)</f>
        <v>0</v>
      </c>
      <c r="K155" s="145" t="s">
        <v>160</v>
      </c>
      <c r="L155" s="32"/>
      <c r="M155" s="150" t="s">
        <v>3</v>
      </c>
      <c r="N155" s="151" t="s">
        <v>43</v>
      </c>
      <c r="O155" s="52"/>
      <c r="P155" s="152">
        <f>O155*H155</f>
        <v>0</v>
      </c>
      <c r="Q155" s="152">
        <v>0</v>
      </c>
      <c r="R155" s="152">
        <f>Q155*H155</f>
        <v>0</v>
      </c>
      <c r="S155" s="152">
        <v>0</v>
      </c>
      <c r="T155" s="15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54" t="s">
        <v>203</v>
      </c>
      <c r="AT155" s="154" t="s">
        <v>157</v>
      </c>
      <c r="AU155" s="154" t="s">
        <v>81</v>
      </c>
      <c r="AY155" s="16" t="s">
        <v>154</v>
      </c>
      <c r="BE155" s="155">
        <f>IF(N155="základní",J155,0)</f>
        <v>0</v>
      </c>
      <c r="BF155" s="155">
        <f>IF(N155="snížená",J155,0)</f>
        <v>0</v>
      </c>
      <c r="BG155" s="155">
        <f>IF(N155="zákl. přenesená",J155,0)</f>
        <v>0</v>
      </c>
      <c r="BH155" s="155">
        <f>IF(N155="sníž. přenesená",J155,0)</f>
        <v>0</v>
      </c>
      <c r="BI155" s="155">
        <f>IF(N155="nulová",J155,0)</f>
        <v>0</v>
      </c>
      <c r="BJ155" s="16" t="s">
        <v>79</v>
      </c>
      <c r="BK155" s="155">
        <f>ROUND(I155*H155,2)</f>
        <v>0</v>
      </c>
      <c r="BL155" s="16" t="s">
        <v>203</v>
      </c>
      <c r="BM155" s="154" t="s">
        <v>469</v>
      </c>
    </row>
    <row r="156" spans="1:65" s="2" customFormat="1" ht="16.5" customHeight="1" x14ac:dyDescent="0.2">
      <c r="A156" s="31"/>
      <c r="B156" s="142"/>
      <c r="C156" s="165" t="s">
        <v>306</v>
      </c>
      <c r="D156" s="165" t="s">
        <v>220</v>
      </c>
      <c r="E156" s="166" t="s">
        <v>470</v>
      </c>
      <c r="F156" s="167" t="s">
        <v>471</v>
      </c>
      <c r="G156" s="168" t="s">
        <v>313</v>
      </c>
      <c r="H156" s="169">
        <v>2</v>
      </c>
      <c r="I156" s="170"/>
      <c r="J156" s="171">
        <f>ROUND(I156*H156,2)</f>
        <v>0</v>
      </c>
      <c r="K156" s="167" t="s">
        <v>160</v>
      </c>
      <c r="L156" s="172"/>
      <c r="M156" s="173" t="s">
        <v>3</v>
      </c>
      <c r="N156" s="174" t="s">
        <v>43</v>
      </c>
      <c r="O156" s="52"/>
      <c r="P156" s="152">
        <f>O156*H156</f>
        <v>0</v>
      </c>
      <c r="Q156" s="152">
        <v>2.5000000000000001E-4</v>
      </c>
      <c r="R156" s="152">
        <f>Q156*H156</f>
        <v>5.0000000000000001E-4</v>
      </c>
      <c r="S156" s="152">
        <v>0</v>
      </c>
      <c r="T156" s="15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54" t="s">
        <v>224</v>
      </c>
      <c r="AT156" s="154" t="s">
        <v>220</v>
      </c>
      <c r="AU156" s="154" t="s">
        <v>81</v>
      </c>
      <c r="AY156" s="16" t="s">
        <v>154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6" t="s">
        <v>79</v>
      </c>
      <c r="BK156" s="155">
        <f>ROUND(I156*H156,2)</f>
        <v>0</v>
      </c>
      <c r="BL156" s="16" t="s">
        <v>203</v>
      </c>
      <c r="BM156" s="154" t="s">
        <v>472</v>
      </c>
    </row>
    <row r="157" spans="1:65" s="2" customFormat="1" ht="33" customHeight="1" x14ac:dyDescent="0.2">
      <c r="A157" s="31"/>
      <c r="B157" s="142"/>
      <c r="C157" s="143" t="s">
        <v>310</v>
      </c>
      <c r="D157" s="143" t="s">
        <v>157</v>
      </c>
      <c r="E157" s="144" t="s">
        <v>307</v>
      </c>
      <c r="F157" s="145" t="s">
        <v>308</v>
      </c>
      <c r="G157" s="146" t="s">
        <v>101</v>
      </c>
      <c r="H157" s="147">
        <v>31</v>
      </c>
      <c r="I157" s="148"/>
      <c r="J157" s="149">
        <f>ROUND(I157*H157,2)</f>
        <v>0</v>
      </c>
      <c r="K157" s="145" t="s">
        <v>160</v>
      </c>
      <c r="L157" s="32"/>
      <c r="M157" s="150" t="s">
        <v>3</v>
      </c>
      <c r="N157" s="151" t="s">
        <v>43</v>
      </c>
      <c r="O157" s="52"/>
      <c r="P157" s="152">
        <f>O157*H157</f>
        <v>0</v>
      </c>
      <c r="Q157" s="152">
        <v>1.6900000000000001E-3</v>
      </c>
      <c r="R157" s="152">
        <f>Q157*H157</f>
        <v>5.2390000000000006E-2</v>
      </c>
      <c r="S157" s="152">
        <v>0</v>
      </c>
      <c r="T157" s="153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54" t="s">
        <v>203</v>
      </c>
      <c r="AT157" s="154" t="s">
        <v>157</v>
      </c>
      <c r="AU157" s="154" t="s">
        <v>81</v>
      </c>
      <c r="AY157" s="16" t="s">
        <v>154</v>
      </c>
      <c r="BE157" s="155">
        <f>IF(N157="základní",J157,0)</f>
        <v>0</v>
      </c>
      <c r="BF157" s="155">
        <f>IF(N157="snížená",J157,0)</f>
        <v>0</v>
      </c>
      <c r="BG157" s="155">
        <f>IF(N157="zákl. přenesená",J157,0)</f>
        <v>0</v>
      </c>
      <c r="BH157" s="155">
        <f>IF(N157="sníž. přenesená",J157,0)</f>
        <v>0</v>
      </c>
      <c r="BI157" s="155">
        <f>IF(N157="nulová",J157,0)</f>
        <v>0</v>
      </c>
      <c r="BJ157" s="16" t="s">
        <v>79</v>
      </c>
      <c r="BK157" s="155">
        <f>ROUND(I157*H157,2)</f>
        <v>0</v>
      </c>
      <c r="BL157" s="16" t="s">
        <v>203</v>
      </c>
      <c r="BM157" s="154" t="s">
        <v>473</v>
      </c>
    </row>
    <row r="158" spans="1:65" s="13" customFormat="1" x14ac:dyDescent="0.2">
      <c r="B158" s="156"/>
      <c r="D158" s="157" t="s">
        <v>163</v>
      </c>
      <c r="E158" s="158" t="s">
        <v>3</v>
      </c>
      <c r="F158" s="159" t="s">
        <v>99</v>
      </c>
      <c r="H158" s="160">
        <v>31</v>
      </c>
      <c r="I158" s="161"/>
      <c r="L158" s="156"/>
      <c r="M158" s="162"/>
      <c r="N158" s="163"/>
      <c r="O158" s="163"/>
      <c r="P158" s="163"/>
      <c r="Q158" s="163"/>
      <c r="R158" s="163"/>
      <c r="S158" s="163"/>
      <c r="T158" s="164"/>
      <c r="AT158" s="158" t="s">
        <v>163</v>
      </c>
      <c r="AU158" s="158" t="s">
        <v>81</v>
      </c>
      <c r="AV158" s="13" t="s">
        <v>81</v>
      </c>
      <c r="AW158" s="13" t="s">
        <v>34</v>
      </c>
      <c r="AX158" s="13" t="s">
        <v>79</v>
      </c>
      <c r="AY158" s="158" t="s">
        <v>154</v>
      </c>
    </row>
    <row r="159" spans="1:65" s="2" customFormat="1" ht="44.25" customHeight="1" x14ac:dyDescent="0.2">
      <c r="A159" s="31"/>
      <c r="B159" s="142"/>
      <c r="C159" s="143" t="s">
        <v>315</v>
      </c>
      <c r="D159" s="143" t="s">
        <v>157</v>
      </c>
      <c r="E159" s="144" t="s">
        <v>316</v>
      </c>
      <c r="F159" s="145" t="s">
        <v>317</v>
      </c>
      <c r="G159" s="146" t="s">
        <v>313</v>
      </c>
      <c r="H159" s="147">
        <v>3</v>
      </c>
      <c r="I159" s="148"/>
      <c r="J159" s="149">
        <f>ROUND(I159*H159,2)</f>
        <v>0</v>
      </c>
      <c r="K159" s="145" t="s">
        <v>160</v>
      </c>
      <c r="L159" s="32"/>
      <c r="M159" s="150" t="s">
        <v>3</v>
      </c>
      <c r="N159" s="151" t="s">
        <v>43</v>
      </c>
      <c r="O159" s="52"/>
      <c r="P159" s="152">
        <f>O159*H159</f>
        <v>0</v>
      </c>
      <c r="Q159" s="152">
        <v>3.6000000000000002E-4</v>
      </c>
      <c r="R159" s="152">
        <f>Q159*H159</f>
        <v>1.08E-3</v>
      </c>
      <c r="S159" s="152">
        <v>0</v>
      </c>
      <c r="T159" s="153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54" t="s">
        <v>203</v>
      </c>
      <c r="AT159" s="154" t="s">
        <v>157</v>
      </c>
      <c r="AU159" s="154" t="s">
        <v>81</v>
      </c>
      <c r="AY159" s="16" t="s">
        <v>154</v>
      </c>
      <c r="BE159" s="155">
        <f>IF(N159="základní",J159,0)</f>
        <v>0</v>
      </c>
      <c r="BF159" s="155">
        <f>IF(N159="snížená",J159,0)</f>
        <v>0</v>
      </c>
      <c r="BG159" s="155">
        <f>IF(N159="zákl. přenesená",J159,0)</f>
        <v>0</v>
      </c>
      <c r="BH159" s="155">
        <f>IF(N159="sníž. přenesená",J159,0)</f>
        <v>0</v>
      </c>
      <c r="BI159" s="155">
        <f>IF(N159="nulová",J159,0)</f>
        <v>0</v>
      </c>
      <c r="BJ159" s="16" t="s">
        <v>79</v>
      </c>
      <c r="BK159" s="155">
        <f>ROUND(I159*H159,2)</f>
        <v>0</v>
      </c>
      <c r="BL159" s="16" t="s">
        <v>203</v>
      </c>
      <c r="BM159" s="154" t="s">
        <v>474</v>
      </c>
    </row>
    <row r="160" spans="1:65" s="2" customFormat="1" ht="36" x14ac:dyDescent="0.2">
      <c r="A160" s="31"/>
      <c r="B160" s="142"/>
      <c r="C160" s="143" t="s">
        <v>319</v>
      </c>
      <c r="D160" s="143" t="s">
        <v>157</v>
      </c>
      <c r="E160" s="144" t="s">
        <v>320</v>
      </c>
      <c r="F160" s="145" t="s">
        <v>321</v>
      </c>
      <c r="G160" s="146" t="s">
        <v>101</v>
      </c>
      <c r="H160" s="147">
        <v>7.5</v>
      </c>
      <c r="I160" s="148"/>
      <c r="J160" s="149">
        <f>ROUND(I160*H160,2)</f>
        <v>0</v>
      </c>
      <c r="K160" s="145" t="s">
        <v>160</v>
      </c>
      <c r="L160" s="32"/>
      <c r="M160" s="150" t="s">
        <v>3</v>
      </c>
      <c r="N160" s="151" t="s">
        <v>43</v>
      </c>
      <c r="O160" s="52"/>
      <c r="P160" s="152">
        <f>O160*H160</f>
        <v>0</v>
      </c>
      <c r="Q160" s="152">
        <v>2.1700000000000001E-3</v>
      </c>
      <c r="R160" s="152">
        <f>Q160*H160</f>
        <v>1.6275000000000001E-2</v>
      </c>
      <c r="S160" s="152">
        <v>0</v>
      </c>
      <c r="T160" s="15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54" t="s">
        <v>203</v>
      </c>
      <c r="AT160" s="154" t="s">
        <v>157</v>
      </c>
      <c r="AU160" s="154" t="s">
        <v>81</v>
      </c>
      <c r="AY160" s="16" t="s">
        <v>154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6" t="s">
        <v>79</v>
      </c>
      <c r="BK160" s="155">
        <f>ROUND(I160*H160,2)</f>
        <v>0</v>
      </c>
      <c r="BL160" s="16" t="s">
        <v>203</v>
      </c>
      <c r="BM160" s="154" t="s">
        <v>475</v>
      </c>
    </row>
    <row r="161" spans="1:65" s="13" customFormat="1" x14ac:dyDescent="0.2">
      <c r="B161" s="156"/>
      <c r="D161" s="157" t="s">
        <v>163</v>
      </c>
      <c r="E161" s="158" t="s">
        <v>3</v>
      </c>
      <c r="F161" s="159" t="s">
        <v>453</v>
      </c>
      <c r="H161" s="160">
        <v>7.5</v>
      </c>
      <c r="I161" s="161"/>
      <c r="L161" s="156"/>
      <c r="M161" s="162"/>
      <c r="N161" s="163"/>
      <c r="O161" s="163"/>
      <c r="P161" s="163"/>
      <c r="Q161" s="163"/>
      <c r="R161" s="163"/>
      <c r="S161" s="163"/>
      <c r="T161" s="164"/>
      <c r="AT161" s="158" t="s">
        <v>163</v>
      </c>
      <c r="AU161" s="158" t="s">
        <v>81</v>
      </c>
      <c r="AV161" s="13" t="s">
        <v>81</v>
      </c>
      <c r="AW161" s="13" t="s">
        <v>34</v>
      </c>
      <c r="AX161" s="13" t="s">
        <v>79</v>
      </c>
      <c r="AY161" s="158" t="s">
        <v>154</v>
      </c>
    </row>
    <row r="162" spans="1:65" s="2" customFormat="1" ht="16.5" customHeight="1" x14ac:dyDescent="0.2">
      <c r="A162" s="31"/>
      <c r="B162" s="142"/>
      <c r="C162" s="165" t="s">
        <v>323</v>
      </c>
      <c r="D162" s="165" t="s">
        <v>220</v>
      </c>
      <c r="E162" s="166" t="s">
        <v>324</v>
      </c>
      <c r="F162" s="167" t="s">
        <v>325</v>
      </c>
      <c r="G162" s="168" t="s">
        <v>326</v>
      </c>
      <c r="H162" s="169">
        <v>0.1</v>
      </c>
      <c r="I162" s="170"/>
      <c r="J162" s="171">
        <f>ROUND(I162*H162,2)</f>
        <v>0</v>
      </c>
      <c r="K162" s="167" t="s">
        <v>160</v>
      </c>
      <c r="L162" s="172"/>
      <c r="M162" s="173" t="s">
        <v>3</v>
      </c>
      <c r="N162" s="174" t="s">
        <v>43</v>
      </c>
      <c r="O162" s="52"/>
      <c r="P162" s="152">
        <f>O162*H162</f>
        <v>0</v>
      </c>
      <c r="Q162" s="152">
        <v>1E-3</v>
      </c>
      <c r="R162" s="152">
        <f>Q162*H162</f>
        <v>1E-4</v>
      </c>
      <c r="S162" s="152">
        <v>0</v>
      </c>
      <c r="T162" s="153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54" t="s">
        <v>224</v>
      </c>
      <c r="AT162" s="154" t="s">
        <v>220</v>
      </c>
      <c r="AU162" s="154" t="s">
        <v>81</v>
      </c>
      <c r="AY162" s="16" t="s">
        <v>154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6" t="s">
        <v>79</v>
      </c>
      <c r="BK162" s="155">
        <f>ROUND(I162*H162,2)</f>
        <v>0</v>
      </c>
      <c r="BL162" s="16" t="s">
        <v>203</v>
      </c>
      <c r="BM162" s="154" t="s">
        <v>476</v>
      </c>
    </row>
    <row r="163" spans="1:65" s="2" customFormat="1" ht="16.5" customHeight="1" x14ac:dyDescent="0.2">
      <c r="A163" s="31"/>
      <c r="B163" s="142"/>
      <c r="C163" s="165" t="s">
        <v>328</v>
      </c>
      <c r="D163" s="165" t="s">
        <v>220</v>
      </c>
      <c r="E163" s="166" t="s">
        <v>329</v>
      </c>
      <c r="F163" s="167" t="s">
        <v>330</v>
      </c>
      <c r="G163" s="168" t="s">
        <v>101</v>
      </c>
      <c r="H163" s="169">
        <v>27.76</v>
      </c>
      <c r="I163" s="170"/>
      <c r="J163" s="171">
        <f>ROUND(I163*H163,2)</f>
        <v>0</v>
      </c>
      <c r="K163" s="167" t="s">
        <v>160</v>
      </c>
      <c r="L163" s="172"/>
      <c r="M163" s="173" t="s">
        <v>3</v>
      </c>
      <c r="N163" s="174" t="s">
        <v>43</v>
      </c>
      <c r="O163" s="52"/>
      <c r="P163" s="152">
        <f>O163*H163</f>
        <v>0</v>
      </c>
      <c r="Q163" s="152">
        <v>2.0000000000000002E-5</v>
      </c>
      <c r="R163" s="152">
        <f>Q163*H163</f>
        <v>5.5520000000000005E-4</v>
      </c>
      <c r="S163" s="152">
        <v>0</v>
      </c>
      <c r="T163" s="153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54" t="s">
        <v>224</v>
      </c>
      <c r="AT163" s="154" t="s">
        <v>220</v>
      </c>
      <c r="AU163" s="154" t="s">
        <v>81</v>
      </c>
      <c r="AY163" s="16" t="s">
        <v>154</v>
      </c>
      <c r="BE163" s="155">
        <f>IF(N163="základní",J163,0)</f>
        <v>0</v>
      </c>
      <c r="BF163" s="155">
        <f>IF(N163="snížená",J163,0)</f>
        <v>0</v>
      </c>
      <c r="BG163" s="155">
        <f>IF(N163="zákl. přenesená",J163,0)</f>
        <v>0</v>
      </c>
      <c r="BH163" s="155">
        <f>IF(N163="sníž. přenesená",J163,0)</f>
        <v>0</v>
      </c>
      <c r="BI163" s="155">
        <f>IF(N163="nulová",J163,0)</f>
        <v>0</v>
      </c>
      <c r="BJ163" s="16" t="s">
        <v>79</v>
      </c>
      <c r="BK163" s="155">
        <f>ROUND(I163*H163,2)</f>
        <v>0</v>
      </c>
      <c r="BL163" s="16" t="s">
        <v>203</v>
      </c>
      <c r="BM163" s="154" t="s">
        <v>477</v>
      </c>
    </row>
    <row r="164" spans="1:65" s="13" customFormat="1" x14ac:dyDescent="0.2">
      <c r="B164" s="156"/>
      <c r="D164" s="157" t="s">
        <v>163</v>
      </c>
      <c r="E164" s="158" t="s">
        <v>3</v>
      </c>
      <c r="F164" s="159" t="s">
        <v>332</v>
      </c>
      <c r="H164" s="160">
        <v>27.76</v>
      </c>
      <c r="I164" s="161"/>
      <c r="L164" s="156"/>
      <c r="M164" s="162"/>
      <c r="N164" s="163"/>
      <c r="O164" s="163"/>
      <c r="P164" s="163"/>
      <c r="Q164" s="163"/>
      <c r="R164" s="163"/>
      <c r="S164" s="163"/>
      <c r="T164" s="164"/>
      <c r="AT164" s="158" t="s">
        <v>163</v>
      </c>
      <c r="AU164" s="158" t="s">
        <v>81</v>
      </c>
      <c r="AV164" s="13" t="s">
        <v>81</v>
      </c>
      <c r="AW164" s="13" t="s">
        <v>34</v>
      </c>
      <c r="AX164" s="13" t="s">
        <v>79</v>
      </c>
      <c r="AY164" s="158" t="s">
        <v>154</v>
      </c>
    </row>
    <row r="165" spans="1:65" s="2" customFormat="1" ht="24" x14ac:dyDescent="0.2">
      <c r="A165" s="31"/>
      <c r="B165" s="142"/>
      <c r="C165" s="143" t="s">
        <v>333</v>
      </c>
      <c r="D165" s="143" t="s">
        <v>157</v>
      </c>
      <c r="E165" s="144" t="s">
        <v>334</v>
      </c>
      <c r="F165" s="145" t="s">
        <v>335</v>
      </c>
      <c r="G165" s="146" t="s">
        <v>313</v>
      </c>
      <c r="H165" s="147">
        <v>1</v>
      </c>
      <c r="I165" s="148"/>
      <c r="J165" s="149">
        <f>ROUND(I165*H165,2)</f>
        <v>0</v>
      </c>
      <c r="K165" s="145" t="s">
        <v>3</v>
      </c>
      <c r="L165" s="32"/>
      <c r="M165" s="150" t="s">
        <v>3</v>
      </c>
      <c r="N165" s="151" t="s">
        <v>43</v>
      </c>
      <c r="O165" s="52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3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54" t="s">
        <v>203</v>
      </c>
      <c r="AT165" s="154" t="s">
        <v>157</v>
      </c>
      <c r="AU165" s="154" t="s">
        <v>81</v>
      </c>
      <c r="AY165" s="16" t="s">
        <v>154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6" t="s">
        <v>79</v>
      </c>
      <c r="BK165" s="155">
        <f>ROUND(I165*H165,2)</f>
        <v>0</v>
      </c>
      <c r="BL165" s="16" t="s">
        <v>203</v>
      </c>
      <c r="BM165" s="154" t="s">
        <v>478</v>
      </c>
    </row>
    <row r="166" spans="1:65" s="2" customFormat="1" ht="44.25" customHeight="1" x14ac:dyDescent="0.2">
      <c r="A166" s="31"/>
      <c r="B166" s="142"/>
      <c r="C166" s="143" t="s">
        <v>337</v>
      </c>
      <c r="D166" s="143" t="s">
        <v>157</v>
      </c>
      <c r="E166" s="144" t="s">
        <v>338</v>
      </c>
      <c r="F166" s="145" t="s">
        <v>339</v>
      </c>
      <c r="G166" s="146" t="s">
        <v>173</v>
      </c>
      <c r="H166" s="147">
        <v>1.625</v>
      </c>
      <c r="I166" s="148"/>
      <c r="J166" s="149">
        <f>ROUND(I166*H166,2)</f>
        <v>0</v>
      </c>
      <c r="K166" s="145" t="s">
        <v>160</v>
      </c>
      <c r="L166" s="32"/>
      <c r="M166" s="150" t="s">
        <v>3</v>
      </c>
      <c r="N166" s="151" t="s">
        <v>43</v>
      </c>
      <c r="O166" s="52"/>
      <c r="P166" s="152">
        <f>O166*H166</f>
        <v>0</v>
      </c>
      <c r="Q166" s="152">
        <v>0</v>
      </c>
      <c r="R166" s="152">
        <f>Q166*H166</f>
        <v>0</v>
      </c>
      <c r="S166" s="152">
        <v>0</v>
      </c>
      <c r="T166" s="153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54" t="s">
        <v>203</v>
      </c>
      <c r="AT166" s="154" t="s">
        <v>157</v>
      </c>
      <c r="AU166" s="154" t="s">
        <v>81</v>
      </c>
      <c r="AY166" s="16" t="s">
        <v>154</v>
      </c>
      <c r="BE166" s="155">
        <f>IF(N166="základní",J166,0)</f>
        <v>0</v>
      </c>
      <c r="BF166" s="155">
        <f>IF(N166="snížená",J166,0)</f>
        <v>0</v>
      </c>
      <c r="BG166" s="155">
        <f>IF(N166="zákl. přenesená",J166,0)</f>
        <v>0</v>
      </c>
      <c r="BH166" s="155">
        <f>IF(N166="sníž. přenesená",J166,0)</f>
        <v>0</v>
      </c>
      <c r="BI166" s="155">
        <f>IF(N166="nulová",J166,0)</f>
        <v>0</v>
      </c>
      <c r="BJ166" s="16" t="s">
        <v>79</v>
      </c>
      <c r="BK166" s="155">
        <f>ROUND(I166*H166,2)</f>
        <v>0</v>
      </c>
      <c r="BL166" s="16" t="s">
        <v>203</v>
      </c>
      <c r="BM166" s="154" t="s">
        <v>479</v>
      </c>
    </row>
    <row r="167" spans="1:65" s="12" customFormat="1" ht="22.9" customHeight="1" x14ac:dyDescent="0.2">
      <c r="B167" s="129"/>
      <c r="D167" s="130" t="s">
        <v>71</v>
      </c>
      <c r="E167" s="140" t="s">
        <v>341</v>
      </c>
      <c r="F167" s="140" t="s">
        <v>342</v>
      </c>
      <c r="I167" s="132"/>
      <c r="J167" s="141">
        <f>BK167</f>
        <v>0</v>
      </c>
      <c r="L167" s="129"/>
      <c r="M167" s="134"/>
      <c r="N167" s="135"/>
      <c r="O167" s="135"/>
      <c r="P167" s="136">
        <f>SUM(P168:P184)</f>
        <v>0</v>
      </c>
      <c r="Q167" s="135"/>
      <c r="R167" s="136">
        <f>SUM(R168:R184)</f>
        <v>0.10130381999999999</v>
      </c>
      <c r="S167" s="135"/>
      <c r="T167" s="137">
        <f>SUM(T168:T184)</f>
        <v>2.9464011999999995</v>
      </c>
      <c r="AR167" s="130" t="s">
        <v>81</v>
      </c>
      <c r="AT167" s="138" t="s">
        <v>71</v>
      </c>
      <c r="AU167" s="138" t="s">
        <v>79</v>
      </c>
      <c r="AY167" s="130" t="s">
        <v>154</v>
      </c>
      <c r="BK167" s="139">
        <f>SUM(BK168:BK184)</f>
        <v>0</v>
      </c>
    </row>
    <row r="168" spans="1:65" s="2" customFormat="1" ht="24" x14ac:dyDescent="0.2">
      <c r="A168" s="31"/>
      <c r="B168" s="142"/>
      <c r="C168" s="143" t="s">
        <v>343</v>
      </c>
      <c r="D168" s="143" t="s">
        <v>157</v>
      </c>
      <c r="E168" s="144" t="s">
        <v>344</v>
      </c>
      <c r="F168" s="145" t="s">
        <v>345</v>
      </c>
      <c r="G168" s="146" t="s">
        <v>101</v>
      </c>
      <c r="H168" s="147">
        <v>31</v>
      </c>
      <c r="I168" s="148"/>
      <c r="J168" s="149">
        <f>ROUND(I168*H168,2)</f>
        <v>0</v>
      </c>
      <c r="K168" s="145" t="s">
        <v>160</v>
      </c>
      <c r="L168" s="32"/>
      <c r="M168" s="150" t="s">
        <v>3</v>
      </c>
      <c r="N168" s="151" t="s">
        <v>43</v>
      </c>
      <c r="O168" s="52"/>
      <c r="P168" s="152">
        <f>O168*H168</f>
        <v>0</v>
      </c>
      <c r="Q168" s="152">
        <v>1.0000000000000001E-5</v>
      </c>
      <c r="R168" s="152">
        <f>Q168*H168</f>
        <v>3.1E-4</v>
      </c>
      <c r="S168" s="152">
        <v>0</v>
      </c>
      <c r="T168" s="153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54" t="s">
        <v>203</v>
      </c>
      <c r="AT168" s="154" t="s">
        <v>157</v>
      </c>
      <c r="AU168" s="154" t="s">
        <v>81</v>
      </c>
      <c r="AY168" s="16" t="s">
        <v>154</v>
      </c>
      <c r="BE168" s="155">
        <f>IF(N168="základní",J168,0)</f>
        <v>0</v>
      </c>
      <c r="BF168" s="155">
        <f>IF(N168="snížená",J168,0)</f>
        <v>0</v>
      </c>
      <c r="BG168" s="155">
        <f>IF(N168="zákl. přenesená",J168,0)</f>
        <v>0</v>
      </c>
      <c r="BH168" s="155">
        <f>IF(N168="sníž. přenesená",J168,0)</f>
        <v>0</v>
      </c>
      <c r="BI168" s="155">
        <f>IF(N168="nulová",J168,0)</f>
        <v>0</v>
      </c>
      <c r="BJ168" s="16" t="s">
        <v>79</v>
      </c>
      <c r="BK168" s="155">
        <f>ROUND(I168*H168,2)</f>
        <v>0</v>
      </c>
      <c r="BL168" s="16" t="s">
        <v>203</v>
      </c>
      <c r="BM168" s="154" t="s">
        <v>480</v>
      </c>
    </row>
    <row r="169" spans="1:65" s="13" customFormat="1" x14ac:dyDescent="0.2">
      <c r="B169" s="156"/>
      <c r="D169" s="157" t="s">
        <v>163</v>
      </c>
      <c r="E169" s="158" t="s">
        <v>3</v>
      </c>
      <c r="F169" s="159" t="s">
        <v>99</v>
      </c>
      <c r="H169" s="160">
        <v>31</v>
      </c>
      <c r="I169" s="161"/>
      <c r="L169" s="156"/>
      <c r="M169" s="162"/>
      <c r="N169" s="163"/>
      <c r="O169" s="163"/>
      <c r="P169" s="163"/>
      <c r="Q169" s="163"/>
      <c r="R169" s="163"/>
      <c r="S169" s="163"/>
      <c r="T169" s="164"/>
      <c r="AT169" s="158" t="s">
        <v>163</v>
      </c>
      <c r="AU169" s="158" t="s">
        <v>81</v>
      </c>
      <c r="AV169" s="13" t="s">
        <v>81</v>
      </c>
      <c r="AW169" s="13" t="s">
        <v>34</v>
      </c>
      <c r="AX169" s="13" t="s">
        <v>79</v>
      </c>
      <c r="AY169" s="158" t="s">
        <v>154</v>
      </c>
    </row>
    <row r="170" spans="1:65" s="2" customFormat="1" ht="16.5" customHeight="1" x14ac:dyDescent="0.2">
      <c r="A170" s="31"/>
      <c r="B170" s="142"/>
      <c r="C170" s="165" t="s">
        <v>347</v>
      </c>
      <c r="D170" s="165" t="s">
        <v>220</v>
      </c>
      <c r="E170" s="166" t="s">
        <v>348</v>
      </c>
      <c r="F170" s="167" t="s">
        <v>349</v>
      </c>
      <c r="G170" s="168" t="s">
        <v>101</v>
      </c>
      <c r="H170" s="169">
        <v>31</v>
      </c>
      <c r="I170" s="170"/>
      <c r="J170" s="171">
        <f>ROUND(I170*H170,2)</f>
        <v>0</v>
      </c>
      <c r="K170" s="167" t="s">
        <v>160</v>
      </c>
      <c r="L170" s="172"/>
      <c r="M170" s="173" t="s">
        <v>3</v>
      </c>
      <c r="N170" s="174" t="s">
        <v>43</v>
      </c>
      <c r="O170" s="52"/>
      <c r="P170" s="152">
        <f>O170*H170</f>
        <v>0</v>
      </c>
      <c r="Q170" s="152">
        <v>1E-4</v>
      </c>
      <c r="R170" s="152">
        <f>Q170*H170</f>
        <v>3.1000000000000003E-3</v>
      </c>
      <c r="S170" s="152">
        <v>0</v>
      </c>
      <c r="T170" s="153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54" t="s">
        <v>224</v>
      </c>
      <c r="AT170" s="154" t="s">
        <v>220</v>
      </c>
      <c r="AU170" s="154" t="s">
        <v>81</v>
      </c>
      <c r="AY170" s="16" t="s">
        <v>154</v>
      </c>
      <c r="BE170" s="155">
        <f>IF(N170="základní",J170,0)</f>
        <v>0</v>
      </c>
      <c r="BF170" s="155">
        <f>IF(N170="snížená",J170,0)</f>
        <v>0</v>
      </c>
      <c r="BG170" s="155">
        <f>IF(N170="zákl. přenesená",J170,0)</f>
        <v>0</v>
      </c>
      <c r="BH170" s="155">
        <f>IF(N170="sníž. přenesená",J170,0)</f>
        <v>0</v>
      </c>
      <c r="BI170" s="155">
        <f>IF(N170="nulová",J170,0)</f>
        <v>0</v>
      </c>
      <c r="BJ170" s="16" t="s">
        <v>79</v>
      </c>
      <c r="BK170" s="155">
        <f>ROUND(I170*H170,2)</f>
        <v>0</v>
      </c>
      <c r="BL170" s="16" t="s">
        <v>203</v>
      </c>
      <c r="BM170" s="154" t="s">
        <v>481</v>
      </c>
    </row>
    <row r="171" spans="1:65" s="2" customFormat="1" ht="24" x14ac:dyDescent="0.2">
      <c r="A171" s="31"/>
      <c r="B171" s="142"/>
      <c r="C171" s="143" t="s">
        <v>351</v>
      </c>
      <c r="D171" s="143" t="s">
        <v>157</v>
      </c>
      <c r="E171" s="144" t="s">
        <v>352</v>
      </c>
      <c r="F171" s="145" t="s">
        <v>353</v>
      </c>
      <c r="G171" s="146" t="s">
        <v>101</v>
      </c>
      <c r="H171" s="147">
        <v>31</v>
      </c>
      <c r="I171" s="148"/>
      <c r="J171" s="149">
        <f>ROUND(I171*H171,2)</f>
        <v>0</v>
      </c>
      <c r="K171" s="145" t="s">
        <v>160</v>
      </c>
      <c r="L171" s="32"/>
      <c r="M171" s="150" t="s">
        <v>3</v>
      </c>
      <c r="N171" s="151" t="s">
        <v>43</v>
      </c>
      <c r="O171" s="52"/>
      <c r="P171" s="152">
        <f>O171*H171</f>
        <v>0</v>
      </c>
      <c r="Q171" s="152">
        <v>1.0000000000000001E-5</v>
      </c>
      <c r="R171" s="152">
        <f>Q171*H171</f>
        <v>3.1E-4</v>
      </c>
      <c r="S171" s="152">
        <v>0</v>
      </c>
      <c r="T171" s="153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54" t="s">
        <v>203</v>
      </c>
      <c r="AT171" s="154" t="s">
        <v>157</v>
      </c>
      <c r="AU171" s="154" t="s">
        <v>81</v>
      </c>
      <c r="AY171" s="16" t="s">
        <v>154</v>
      </c>
      <c r="BE171" s="155">
        <f>IF(N171="základní",J171,0)</f>
        <v>0</v>
      </c>
      <c r="BF171" s="155">
        <f>IF(N171="snížená",J171,0)</f>
        <v>0</v>
      </c>
      <c r="BG171" s="155">
        <f>IF(N171="zákl. přenesená",J171,0)</f>
        <v>0</v>
      </c>
      <c r="BH171" s="155">
        <f>IF(N171="sníž. přenesená",J171,0)</f>
        <v>0</v>
      </c>
      <c r="BI171" s="155">
        <f>IF(N171="nulová",J171,0)</f>
        <v>0</v>
      </c>
      <c r="BJ171" s="16" t="s">
        <v>79</v>
      </c>
      <c r="BK171" s="155">
        <f>ROUND(I171*H171,2)</f>
        <v>0</v>
      </c>
      <c r="BL171" s="16" t="s">
        <v>203</v>
      </c>
      <c r="BM171" s="154" t="s">
        <v>482</v>
      </c>
    </row>
    <row r="172" spans="1:65" s="13" customFormat="1" x14ac:dyDescent="0.2">
      <c r="B172" s="156"/>
      <c r="D172" s="157" t="s">
        <v>163</v>
      </c>
      <c r="E172" s="158" t="s">
        <v>3</v>
      </c>
      <c r="F172" s="159" t="s">
        <v>99</v>
      </c>
      <c r="H172" s="160">
        <v>31</v>
      </c>
      <c r="I172" s="161"/>
      <c r="L172" s="156"/>
      <c r="M172" s="162"/>
      <c r="N172" s="163"/>
      <c r="O172" s="163"/>
      <c r="P172" s="163"/>
      <c r="Q172" s="163"/>
      <c r="R172" s="163"/>
      <c r="S172" s="163"/>
      <c r="T172" s="164"/>
      <c r="AT172" s="158" t="s">
        <v>163</v>
      </c>
      <c r="AU172" s="158" t="s">
        <v>81</v>
      </c>
      <c r="AV172" s="13" t="s">
        <v>81</v>
      </c>
      <c r="AW172" s="13" t="s">
        <v>34</v>
      </c>
      <c r="AX172" s="13" t="s">
        <v>79</v>
      </c>
      <c r="AY172" s="158" t="s">
        <v>154</v>
      </c>
    </row>
    <row r="173" spans="1:65" s="2" customFormat="1" ht="16.5" customHeight="1" x14ac:dyDescent="0.2">
      <c r="A173" s="31"/>
      <c r="B173" s="142"/>
      <c r="C173" s="165" t="s">
        <v>355</v>
      </c>
      <c r="D173" s="165" t="s">
        <v>220</v>
      </c>
      <c r="E173" s="166" t="s">
        <v>356</v>
      </c>
      <c r="F173" s="167" t="s">
        <v>357</v>
      </c>
      <c r="G173" s="168" t="s">
        <v>313</v>
      </c>
      <c r="H173" s="169">
        <v>31.106999999999999</v>
      </c>
      <c r="I173" s="170"/>
      <c r="J173" s="171">
        <f>ROUND(I173*H173,2)</f>
        <v>0</v>
      </c>
      <c r="K173" s="167" t="s">
        <v>160</v>
      </c>
      <c r="L173" s="172"/>
      <c r="M173" s="173" t="s">
        <v>3</v>
      </c>
      <c r="N173" s="174" t="s">
        <v>43</v>
      </c>
      <c r="O173" s="52"/>
      <c r="P173" s="152">
        <f>O173*H173</f>
        <v>0</v>
      </c>
      <c r="Q173" s="152">
        <v>1E-4</v>
      </c>
      <c r="R173" s="152">
        <f>Q173*H173</f>
        <v>3.1107000000000001E-3</v>
      </c>
      <c r="S173" s="152">
        <v>0</v>
      </c>
      <c r="T173" s="153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54" t="s">
        <v>224</v>
      </c>
      <c r="AT173" s="154" t="s">
        <v>220</v>
      </c>
      <c r="AU173" s="154" t="s">
        <v>81</v>
      </c>
      <c r="AY173" s="16" t="s">
        <v>154</v>
      </c>
      <c r="BE173" s="155">
        <f>IF(N173="základní",J173,0)</f>
        <v>0</v>
      </c>
      <c r="BF173" s="155">
        <f>IF(N173="snížená",J173,0)</f>
        <v>0</v>
      </c>
      <c r="BG173" s="155">
        <f>IF(N173="zákl. přenesená",J173,0)</f>
        <v>0</v>
      </c>
      <c r="BH173" s="155">
        <f>IF(N173="sníž. přenesená",J173,0)</f>
        <v>0</v>
      </c>
      <c r="BI173" s="155">
        <f>IF(N173="nulová",J173,0)</f>
        <v>0</v>
      </c>
      <c r="BJ173" s="16" t="s">
        <v>79</v>
      </c>
      <c r="BK173" s="155">
        <f>ROUND(I173*H173,2)</f>
        <v>0</v>
      </c>
      <c r="BL173" s="16" t="s">
        <v>203</v>
      </c>
      <c r="BM173" s="154" t="s">
        <v>483</v>
      </c>
    </row>
    <row r="174" spans="1:65" s="2" customFormat="1" ht="24" x14ac:dyDescent="0.2">
      <c r="A174" s="31"/>
      <c r="B174" s="142"/>
      <c r="C174" s="143" t="s">
        <v>359</v>
      </c>
      <c r="D174" s="143" t="s">
        <v>157</v>
      </c>
      <c r="E174" s="144" t="s">
        <v>360</v>
      </c>
      <c r="F174" s="145" t="s">
        <v>361</v>
      </c>
      <c r="G174" s="146" t="s">
        <v>106</v>
      </c>
      <c r="H174" s="147">
        <v>184.14</v>
      </c>
      <c r="I174" s="148"/>
      <c r="J174" s="149">
        <f>ROUND(I174*H174,2)</f>
        <v>0</v>
      </c>
      <c r="K174" s="145" t="s">
        <v>3</v>
      </c>
      <c r="L174" s="32"/>
      <c r="M174" s="150" t="s">
        <v>3</v>
      </c>
      <c r="N174" s="151" t="s">
        <v>43</v>
      </c>
      <c r="O174" s="52"/>
      <c r="P174" s="152">
        <f>O174*H174</f>
        <v>0</v>
      </c>
      <c r="Q174" s="152">
        <v>0</v>
      </c>
      <c r="R174" s="152">
        <f>Q174*H174</f>
        <v>0</v>
      </c>
      <c r="S174" s="152">
        <v>0</v>
      </c>
      <c r="T174" s="153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54" t="s">
        <v>203</v>
      </c>
      <c r="AT174" s="154" t="s">
        <v>157</v>
      </c>
      <c r="AU174" s="154" t="s">
        <v>81</v>
      </c>
      <c r="AY174" s="16" t="s">
        <v>154</v>
      </c>
      <c r="BE174" s="155">
        <f>IF(N174="základní",J174,0)</f>
        <v>0</v>
      </c>
      <c r="BF174" s="155">
        <f>IF(N174="snížená",J174,0)</f>
        <v>0</v>
      </c>
      <c r="BG174" s="155">
        <f>IF(N174="zákl. přenesená",J174,0)</f>
        <v>0</v>
      </c>
      <c r="BH174" s="155">
        <f>IF(N174="sníž. přenesená",J174,0)</f>
        <v>0</v>
      </c>
      <c r="BI174" s="155">
        <f>IF(N174="nulová",J174,0)</f>
        <v>0</v>
      </c>
      <c r="BJ174" s="16" t="s">
        <v>79</v>
      </c>
      <c r="BK174" s="155">
        <f>ROUND(I174*H174,2)</f>
        <v>0</v>
      </c>
      <c r="BL174" s="16" t="s">
        <v>203</v>
      </c>
      <c r="BM174" s="154" t="s">
        <v>484</v>
      </c>
    </row>
    <row r="175" spans="1:65" s="13" customFormat="1" x14ac:dyDescent="0.2">
      <c r="B175" s="156"/>
      <c r="D175" s="157" t="s">
        <v>163</v>
      </c>
      <c r="E175" s="158" t="s">
        <v>3</v>
      </c>
      <c r="F175" s="159" t="s">
        <v>104</v>
      </c>
      <c r="H175" s="160">
        <v>184.14</v>
      </c>
      <c r="I175" s="161"/>
      <c r="L175" s="156"/>
      <c r="M175" s="162"/>
      <c r="N175" s="163"/>
      <c r="O175" s="163"/>
      <c r="P175" s="163"/>
      <c r="Q175" s="163"/>
      <c r="R175" s="163"/>
      <c r="S175" s="163"/>
      <c r="T175" s="164"/>
      <c r="AT175" s="158" t="s">
        <v>163</v>
      </c>
      <c r="AU175" s="158" t="s">
        <v>81</v>
      </c>
      <c r="AV175" s="13" t="s">
        <v>81</v>
      </c>
      <c r="AW175" s="13" t="s">
        <v>34</v>
      </c>
      <c r="AX175" s="13" t="s">
        <v>79</v>
      </c>
      <c r="AY175" s="158" t="s">
        <v>154</v>
      </c>
    </row>
    <row r="176" spans="1:65" s="2" customFormat="1" ht="24" x14ac:dyDescent="0.2">
      <c r="A176" s="31"/>
      <c r="B176" s="142"/>
      <c r="C176" s="143" t="s">
        <v>363</v>
      </c>
      <c r="D176" s="143" t="s">
        <v>157</v>
      </c>
      <c r="E176" s="144" t="s">
        <v>364</v>
      </c>
      <c r="F176" s="145" t="s">
        <v>365</v>
      </c>
      <c r="G176" s="146" t="s">
        <v>106</v>
      </c>
      <c r="H176" s="147">
        <v>184.14</v>
      </c>
      <c r="I176" s="148"/>
      <c r="J176" s="149">
        <f>ROUND(I176*H176,2)</f>
        <v>0</v>
      </c>
      <c r="K176" s="145" t="s">
        <v>160</v>
      </c>
      <c r="L176" s="32"/>
      <c r="M176" s="150" t="s">
        <v>3</v>
      </c>
      <c r="N176" s="151" t="s">
        <v>43</v>
      </c>
      <c r="O176" s="52"/>
      <c r="P176" s="152">
        <f>O176*H176</f>
        <v>0</v>
      </c>
      <c r="Q176" s="152">
        <v>3.4000000000000002E-4</v>
      </c>
      <c r="R176" s="152">
        <f>Q176*H176</f>
        <v>6.2607599999999999E-2</v>
      </c>
      <c r="S176" s="152">
        <v>1.533E-2</v>
      </c>
      <c r="T176" s="153">
        <f>S176*H176</f>
        <v>2.8228661999999995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54" t="s">
        <v>203</v>
      </c>
      <c r="AT176" s="154" t="s">
        <v>157</v>
      </c>
      <c r="AU176" s="154" t="s">
        <v>81</v>
      </c>
      <c r="AY176" s="16" t="s">
        <v>154</v>
      </c>
      <c r="BE176" s="155">
        <f>IF(N176="základní",J176,0)</f>
        <v>0</v>
      </c>
      <c r="BF176" s="155">
        <f>IF(N176="snížená",J176,0)</f>
        <v>0</v>
      </c>
      <c r="BG176" s="155">
        <f>IF(N176="zákl. přenesená",J176,0)</f>
        <v>0</v>
      </c>
      <c r="BH176" s="155">
        <f>IF(N176="sníž. přenesená",J176,0)</f>
        <v>0</v>
      </c>
      <c r="BI176" s="155">
        <f>IF(N176="nulová",J176,0)</f>
        <v>0</v>
      </c>
      <c r="BJ176" s="16" t="s">
        <v>79</v>
      </c>
      <c r="BK176" s="155">
        <f>ROUND(I176*H176,2)</f>
        <v>0</v>
      </c>
      <c r="BL176" s="16" t="s">
        <v>203</v>
      </c>
      <c r="BM176" s="154" t="s">
        <v>485</v>
      </c>
    </row>
    <row r="177" spans="1:65" s="13" customFormat="1" x14ac:dyDescent="0.2">
      <c r="B177" s="156"/>
      <c r="D177" s="157" t="s">
        <v>163</v>
      </c>
      <c r="E177" s="158" t="s">
        <v>3</v>
      </c>
      <c r="F177" s="159" t="s">
        <v>104</v>
      </c>
      <c r="H177" s="160">
        <v>184.14</v>
      </c>
      <c r="I177" s="161"/>
      <c r="L177" s="156"/>
      <c r="M177" s="162"/>
      <c r="N177" s="163"/>
      <c r="O177" s="163"/>
      <c r="P177" s="163"/>
      <c r="Q177" s="163"/>
      <c r="R177" s="163"/>
      <c r="S177" s="163"/>
      <c r="T177" s="164"/>
      <c r="AT177" s="158" t="s">
        <v>163</v>
      </c>
      <c r="AU177" s="158" t="s">
        <v>81</v>
      </c>
      <c r="AV177" s="13" t="s">
        <v>81</v>
      </c>
      <c r="AW177" s="13" t="s">
        <v>34</v>
      </c>
      <c r="AX177" s="13" t="s">
        <v>79</v>
      </c>
      <c r="AY177" s="158" t="s">
        <v>154</v>
      </c>
    </row>
    <row r="178" spans="1:65" s="2" customFormat="1" ht="24" x14ac:dyDescent="0.2">
      <c r="A178" s="31"/>
      <c r="B178" s="142"/>
      <c r="C178" s="143" t="s">
        <v>367</v>
      </c>
      <c r="D178" s="143" t="s">
        <v>157</v>
      </c>
      <c r="E178" s="144" t="s">
        <v>368</v>
      </c>
      <c r="F178" s="145" t="s">
        <v>369</v>
      </c>
      <c r="G178" s="146" t="s">
        <v>101</v>
      </c>
      <c r="H178" s="147">
        <v>15.5</v>
      </c>
      <c r="I178" s="148"/>
      <c r="J178" s="149">
        <f>ROUND(I178*H178,2)</f>
        <v>0</v>
      </c>
      <c r="K178" s="145" t="s">
        <v>160</v>
      </c>
      <c r="L178" s="32"/>
      <c r="M178" s="150" t="s">
        <v>3</v>
      </c>
      <c r="N178" s="151" t="s">
        <v>43</v>
      </c>
      <c r="O178" s="52"/>
      <c r="P178" s="152">
        <f>O178*H178</f>
        <v>0</v>
      </c>
      <c r="Q178" s="152">
        <v>6.0000000000000002E-5</v>
      </c>
      <c r="R178" s="152">
        <f>Q178*H178</f>
        <v>9.3000000000000005E-4</v>
      </c>
      <c r="S178" s="152">
        <v>7.9699999999999997E-3</v>
      </c>
      <c r="T178" s="153">
        <f>S178*H178</f>
        <v>0.12353499999999999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54" t="s">
        <v>203</v>
      </c>
      <c r="AT178" s="154" t="s">
        <v>157</v>
      </c>
      <c r="AU178" s="154" t="s">
        <v>81</v>
      </c>
      <c r="AY178" s="16" t="s">
        <v>154</v>
      </c>
      <c r="BE178" s="155">
        <f>IF(N178="základní",J178,0)</f>
        <v>0</v>
      </c>
      <c r="BF178" s="155">
        <f>IF(N178="snížená",J178,0)</f>
        <v>0</v>
      </c>
      <c r="BG178" s="155">
        <f>IF(N178="zákl. přenesená",J178,0)</f>
        <v>0</v>
      </c>
      <c r="BH178" s="155">
        <f>IF(N178="sníž. přenesená",J178,0)</f>
        <v>0</v>
      </c>
      <c r="BI178" s="155">
        <f>IF(N178="nulová",J178,0)</f>
        <v>0</v>
      </c>
      <c r="BJ178" s="16" t="s">
        <v>79</v>
      </c>
      <c r="BK178" s="155">
        <f>ROUND(I178*H178,2)</f>
        <v>0</v>
      </c>
      <c r="BL178" s="16" t="s">
        <v>203</v>
      </c>
      <c r="BM178" s="154" t="s">
        <v>486</v>
      </c>
    </row>
    <row r="179" spans="1:65" s="13" customFormat="1" x14ac:dyDescent="0.2">
      <c r="B179" s="156"/>
      <c r="D179" s="157" t="s">
        <v>163</v>
      </c>
      <c r="E179" s="158" t="s">
        <v>3</v>
      </c>
      <c r="F179" s="159" t="s">
        <v>121</v>
      </c>
      <c r="H179" s="160">
        <v>15.5</v>
      </c>
      <c r="I179" s="161"/>
      <c r="L179" s="156"/>
      <c r="M179" s="162"/>
      <c r="N179" s="163"/>
      <c r="O179" s="163"/>
      <c r="P179" s="163"/>
      <c r="Q179" s="163"/>
      <c r="R179" s="163"/>
      <c r="S179" s="163"/>
      <c r="T179" s="164"/>
      <c r="AT179" s="158" t="s">
        <v>163</v>
      </c>
      <c r="AU179" s="158" t="s">
        <v>81</v>
      </c>
      <c r="AV179" s="13" t="s">
        <v>81</v>
      </c>
      <c r="AW179" s="13" t="s">
        <v>34</v>
      </c>
      <c r="AX179" s="13" t="s">
        <v>79</v>
      </c>
      <c r="AY179" s="158" t="s">
        <v>154</v>
      </c>
    </row>
    <row r="180" spans="1:65" s="2" customFormat="1" ht="33" customHeight="1" x14ac:dyDescent="0.2">
      <c r="A180" s="31"/>
      <c r="B180" s="142"/>
      <c r="C180" s="143" t="s">
        <v>371</v>
      </c>
      <c r="D180" s="143" t="s">
        <v>157</v>
      </c>
      <c r="E180" s="144" t="s">
        <v>372</v>
      </c>
      <c r="F180" s="145" t="s">
        <v>373</v>
      </c>
      <c r="G180" s="146" t="s">
        <v>106</v>
      </c>
      <c r="H180" s="147">
        <v>184.14</v>
      </c>
      <c r="I180" s="148"/>
      <c r="J180" s="149">
        <f>ROUND(I180*H180,2)</f>
        <v>0</v>
      </c>
      <c r="K180" s="145" t="s">
        <v>160</v>
      </c>
      <c r="L180" s="32"/>
      <c r="M180" s="150" t="s">
        <v>3</v>
      </c>
      <c r="N180" s="151" t="s">
        <v>43</v>
      </c>
      <c r="O180" s="52"/>
      <c r="P180" s="152">
        <f>O180*H180</f>
        <v>0</v>
      </c>
      <c r="Q180" s="152">
        <v>0</v>
      </c>
      <c r="R180" s="152">
        <f>Q180*H180</f>
        <v>0</v>
      </c>
      <c r="S180" s="152">
        <v>0</v>
      </c>
      <c r="T180" s="153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54" t="s">
        <v>203</v>
      </c>
      <c r="AT180" s="154" t="s">
        <v>157</v>
      </c>
      <c r="AU180" s="154" t="s">
        <v>81</v>
      </c>
      <c r="AY180" s="16" t="s">
        <v>154</v>
      </c>
      <c r="BE180" s="155">
        <f>IF(N180="základní",J180,0)</f>
        <v>0</v>
      </c>
      <c r="BF180" s="155">
        <f>IF(N180="snížená",J180,0)</f>
        <v>0</v>
      </c>
      <c r="BG180" s="155">
        <f>IF(N180="zákl. přenesená",J180,0)</f>
        <v>0</v>
      </c>
      <c r="BH180" s="155">
        <f>IF(N180="sníž. přenesená",J180,0)</f>
        <v>0</v>
      </c>
      <c r="BI180" s="155">
        <f>IF(N180="nulová",J180,0)</f>
        <v>0</v>
      </c>
      <c r="BJ180" s="16" t="s">
        <v>79</v>
      </c>
      <c r="BK180" s="155">
        <f>ROUND(I180*H180,2)</f>
        <v>0</v>
      </c>
      <c r="BL180" s="16" t="s">
        <v>203</v>
      </c>
      <c r="BM180" s="154" t="s">
        <v>487</v>
      </c>
    </row>
    <row r="181" spans="1:65" s="13" customFormat="1" x14ac:dyDescent="0.2">
      <c r="B181" s="156"/>
      <c r="D181" s="157" t="s">
        <v>163</v>
      </c>
      <c r="E181" s="158" t="s">
        <v>3</v>
      </c>
      <c r="F181" s="159" t="s">
        <v>104</v>
      </c>
      <c r="H181" s="160">
        <v>184.14</v>
      </c>
      <c r="I181" s="161"/>
      <c r="L181" s="156"/>
      <c r="M181" s="162"/>
      <c r="N181" s="163"/>
      <c r="O181" s="163"/>
      <c r="P181" s="163"/>
      <c r="Q181" s="163"/>
      <c r="R181" s="163"/>
      <c r="S181" s="163"/>
      <c r="T181" s="164"/>
      <c r="AT181" s="158" t="s">
        <v>163</v>
      </c>
      <c r="AU181" s="158" t="s">
        <v>81</v>
      </c>
      <c r="AV181" s="13" t="s">
        <v>81</v>
      </c>
      <c r="AW181" s="13" t="s">
        <v>34</v>
      </c>
      <c r="AX181" s="13" t="s">
        <v>79</v>
      </c>
      <c r="AY181" s="158" t="s">
        <v>154</v>
      </c>
    </row>
    <row r="182" spans="1:65" s="2" customFormat="1" ht="36" x14ac:dyDescent="0.2">
      <c r="A182" s="31"/>
      <c r="B182" s="142"/>
      <c r="C182" s="165" t="s">
        <v>375</v>
      </c>
      <c r="D182" s="165" t="s">
        <v>220</v>
      </c>
      <c r="E182" s="166" t="s">
        <v>376</v>
      </c>
      <c r="F182" s="167" t="s">
        <v>377</v>
      </c>
      <c r="G182" s="168" t="s">
        <v>106</v>
      </c>
      <c r="H182" s="169">
        <v>220.96799999999999</v>
      </c>
      <c r="I182" s="170"/>
      <c r="J182" s="171">
        <f>ROUND(I182*H182,2)</f>
        <v>0</v>
      </c>
      <c r="K182" s="167" t="s">
        <v>160</v>
      </c>
      <c r="L182" s="172"/>
      <c r="M182" s="173" t="s">
        <v>3</v>
      </c>
      <c r="N182" s="174" t="s">
        <v>43</v>
      </c>
      <c r="O182" s="52"/>
      <c r="P182" s="152">
        <f>O182*H182</f>
        <v>0</v>
      </c>
      <c r="Q182" s="152">
        <v>1.3999999999999999E-4</v>
      </c>
      <c r="R182" s="152">
        <f>Q182*H182</f>
        <v>3.0935519999999994E-2</v>
      </c>
      <c r="S182" s="152">
        <v>0</v>
      </c>
      <c r="T182" s="153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54" t="s">
        <v>224</v>
      </c>
      <c r="AT182" s="154" t="s">
        <v>220</v>
      </c>
      <c r="AU182" s="154" t="s">
        <v>81</v>
      </c>
      <c r="AY182" s="16" t="s">
        <v>154</v>
      </c>
      <c r="BE182" s="155">
        <f>IF(N182="základní",J182,0)</f>
        <v>0</v>
      </c>
      <c r="BF182" s="155">
        <f>IF(N182="snížená",J182,0)</f>
        <v>0</v>
      </c>
      <c r="BG182" s="155">
        <f>IF(N182="zákl. přenesená",J182,0)</f>
        <v>0</v>
      </c>
      <c r="BH182" s="155">
        <f>IF(N182="sníž. přenesená",J182,0)</f>
        <v>0</v>
      </c>
      <c r="BI182" s="155">
        <f>IF(N182="nulová",J182,0)</f>
        <v>0</v>
      </c>
      <c r="BJ182" s="16" t="s">
        <v>79</v>
      </c>
      <c r="BK182" s="155">
        <f>ROUND(I182*H182,2)</f>
        <v>0</v>
      </c>
      <c r="BL182" s="16" t="s">
        <v>203</v>
      </c>
      <c r="BM182" s="154" t="s">
        <v>488</v>
      </c>
    </row>
    <row r="183" spans="1:65" s="13" customFormat="1" x14ac:dyDescent="0.2">
      <c r="B183" s="156"/>
      <c r="D183" s="157" t="s">
        <v>163</v>
      </c>
      <c r="F183" s="159" t="s">
        <v>489</v>
      </c>
      <c r="H183" s="160">
        <v>220.96799999999999</v>
      </c>
      <c r="I183" s="161"/>
      <c r="L183" s="156"/>
      <c r="M183" s="162"/>
      <c r="N183" s="163"/>
      <c r="O183" s="163"/>
      <c r="P183" s="163"/>
      <c r="Q183" s="163"/>
      <c r="R183" s="163"/>
      <c r="S183" s="163"/>
      <c r="T183" s="164"/>
      <c r="AT183" s="158" t="s">
        <v>163</v>
      </c>
      <c r="AU183" s="158" t="s">
        <v>81</v>
      </c>
      <c r="AV183" s="13" t="s">
        <v>81</v>
      </c>
      <c r="AW183" s="13" t="s">
        <v>4</v>
      </c>
      <c r="AX183" s="13" t="s">
        <v>79</v>
      </c>
      <c r="AY183" s="158" t="s">
        <v>154</v>
      </c>
    </row>
    <row r="184" spans="1:65" s="2" customFormat="1" ht="44.25" customHeight="1" x14ac:dyDescent="0.2">
      <c r="A184" s="31"/>
      <c r="B184" s="142"/>
      <c r="C184" s="143" t="s">
        <v>380</v>
      </c>
      <c r="D184" s="143" t="s">
        <v>157</v>
      </c>
      <c r="E184" s="144" t="s">
        <v>381</v>
      </c>
      <c r="F184" s="145" t="s">
        <v>382</v>
      </c>
      <c r="G184" s="146" t="s">
        <v>173</v>
      </c>
      <c r="H184" s="147">
        <v>0.10100000000000001</v>
      </c>
      <c r="I184" s="148"/>
      <c r="J184" s="149">
        <f>ROUND(I184*H184,2)</f>
        <v>0</v>
      </c>
      <c r="K184" s="145" t="s">
        <v>160</v>
      </c>
      <c r="L184" s="32"/>
      <c r="M184" s="175" t="s">
        <v>3</v>
      </c>
      <c r="N184" s="176" t="s">
        <v>43</v>
      </c>
      <c r="O184" s="177"/>
      <c r="P184" s="178">
        <f>O184*H184</f>
        <v>0</v>
      </c>
      <c r="Q184" s="178">
        <v>0</v>
      </c>
      <c r="R184" s="178">
        <f>Q184*H184</f>
        <v>0</v>
      </c>
      <c r="S184" s="178">
        <v>0</v>
      </c>
      <c r="T184" s="179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54" t="s">
        <v>203</v>
      </c>
      <c r="AT184" s="154" t="s">
        <v>157</v>
      </c>
      <c r="AU184" s="154" t="s">
        <v>81</v>
      </c>
      <c r="AY184" s="16" t="s">
        <v>154</v>
      </c>
      <c r="BE184" s="155">
        <f>IF(N184="základní",J184,0)</f>
        <v>0</v>
      </c>
      <c r="BF184" s="155">
        <f>IF(N184="snížená",J184,0)</f>
        <v>0</v>
      </c>
      <c r="BG184" s="155">
        <f>IF(N184="zákl. přenesená",J184,0)</f>
        <v>0</v>
      </c>
      <c r="BH184" s="155">
        <f>IF(N184="sníž. přenesená",J184,0)</f>
        <v>0</v>
      </c>
      <c r="BI184" s="155">
        <f>IF(N184="nulová",J184,0)</f>
        <v>0</v>
      </c>
      <c r="BJ184" s="16" t="s">
        <v>79</v>
      </c>
      <c r="BK184" s="155">
        <f>ROUND(I184*H184,2)</f>
        <v>0</v>
      </c>
      <c r="BL184" s="16" t="s">
        <v>203</v>
      </c>
      <c r="BM184" s="154" t="s">
        <v>490</v>
      </c>
    </row>
    <row r="185" spans="1:65" s="2" customFormat="1" ht="6.95" customHeight="1" x14ac:dyDescent="0.2">
      <c r="A185" s="31"/>
      <c r="B185" s="41"/>
      <c r="C185" s="42"/>
      <c r="D185" s="42"/>
      <c r="E185" s="42"/>
      <c r="F185" s="42"/>
      <c r="G185" s="42"/>
      <c r="H185" s="42"/>
      <c r="I185" s="42"/>
      <c r="J185" s="42"/>
      <c r="K185" s="42"/>
      <c r="L185" s="32"/>
      <c r="M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</row>
  </sheetData>
  <autoFilter ref="C92:K184" xr:uid="{00000000-0009-0000-0000-000003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01"/>
  <sheetViews>
    <sheetView showGridLines="0" workbookViewId="0">
      <selection activeCell="E9" sqref="E9:H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69" t="s">
        <v>6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6" t="s">
        <v>94</v>
      </c>
    </row>
    <row r="3" spans="1:46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1:46" s="1" customFormat="1" ht="24.95" customHeight="1" x14ac:dyDescent="0.2">
      <c r="B4" s="19"/>
      <c r="D4" s="20" t="s">
        <v>108</v>
      </c>
      <c r="L4" s="19"/>
      <c r="M4" s="93" t="s">
        <v>11</v>
      </c>
      <c r="AT4" s="16" t="s">
        <v>4</v>
      </c>
    </row>
    <row r="5" spans="1:46" s="1" customFormat="1" ht="6.95" customHeight="1" x14ac:dyDescent="0.2">
      <c r="B5" s="19"/>
      <c r="L5" s="19"/>
    </row>
    <row r="6" spans="1:46" s="1" customFormat="1" ht="12" customHeight="1" x14ac:dyDescent="0.2">
      <c r="B6" s="19"/>
      <c r="D6" s="26" t="s">
        <v>17</v>
      </c>
      <c r="L6" s="19"/>
    </row>
    <row r="7" spans="1:46" s="1" customFormat="1" ht="16.5" customHeight="1" x14ac:dyDescent="0.2">
      <c r="B7" s="19"/>
      <c r="E7" s="312" t="str">
        <f>'Rekapitulace stavby'!K6</f>
        <v>Výměna krytiny MŠ Břilice</v>
      </c>
      <c r="F7" s="313"/>
      <c r="G7" s="313"/>
      <c r="H7" s="313"/>
      <c r="L7" s="19"/>
    </row>
    <row r="8" spans="1:46" s="1" customFormat="1" ht="12" customHeight="1" x14ac:dyDescent="0.2">
      <c r="B8" s="19"/>
      <c r="D8" s="26" t="s">
        <v>120</v>
      </c>
      <c r="L8" s="19"/>
    </row>
    <row r="9" spans="1:46" s="2" customFormat="1" ht="16.5" customHeight="1" x14ac:dyDescent="0.2">
      <c r="A9" s="31"/>
      <c r="B9" s="32"/>
      <c r="C9" s="31"/>
      <c r="D9" s="31"/>
      <c r="E9" s="312" t="s">
        <v>724</v>
      </c>
      <c r="F9" s="311"/>
      <c r="G9" s="311"/>
      <c r="H9" s="311"/>
      <c r="I9" s="31"/>
      <c r="J9" s="31"/>
      <c r="K9" s="31"/>
      <c r="L9" s="9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 x14ac:dyDescent="0.2">
      <c r="A10" s="31"/>
      <c r="B10" s="32"/>
      <c r="C10" s="31"/>
      <c r="D10" s="26" t="s">
        <v>125</v>
      </c>
      <c r="E10" s="31"/>
      <c r="F10" s="31"/>
      <c r="G10" s="31"/>
      <c r="H10" s="31"/>
      <c r="I10" s="31"/>
      <c r="J10" s="31"/>
      <c r="K10" s="31"/>
      <c r="L10" s="9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customHeight="1" x14ac:dyDescent="0.2">
      <c r="A11" s="31"/>
      <c r="B11" s="32"/>
      <c r="C11" s="31"/>
      <c r="D11" s="31"/>
      <c r="E11" s="302" t="s">
        <v>384</v>
      </c>
      <c r="F11" s="311"/>
      <c r="G11" s="311"/>
      <c r="H11" s="311"/>
      <c r="I11" s="31"/>
      <c r="J11" s="31"/>
      <c r="K11" s="31"/>
      <c r="L11" s="9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x14ac:dyDescent="0.2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9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customHeight="1" x14ac:dyDescent="0.2">
      <c r="A13" s="31"/>
      <c r="B13" s="32"/>
      <c r="C13" s="31"/>
      <c r="D13" s="26" t="s">
        <v>19</v>
      </c>
      <c r="E13" s="31"/>
      <c r="F13" s="24" t="s">
        <v>20</v>
      </c>
      <c r="G13" s="31"/>
      <c r="H13" s="31"/>
      <c r="I13" s="26" t="s">
        <v>21</v>
      </c>
      <c r="J13" s="24" t="s">
        <v>3</v>
      </c>
      <c r="K13" s="31"/>
      <c r="L13" s="9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 x14ac:dyDescent="0.2">
      <c r="A14" s="31"/>
      <c r="B14" s="32"/>
      <c r="C14" s="31"/>
      <c r="D14" s="26" t="s">
        <v>22</v>
      </c>
      <c r="E14" s="31"/>
      <c r="F14" s="24" t="s">
        <v>23</v>
      </c>
      <c r="G14" s="31"/>
      <c r="H14" s="31"/>
      <c r="I14" s="26" t="s">
        <v>24</v>
      </c>
      <c r="J14" s="49" t="str">
        <f>'Rekapitulace stavby'!AN8</f>
        <v>19. 5. 2021</v>
      </c>
      <c r="K14" s="31"/>
      <c r="L14" s="9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9" customHeight="1" x14ac:dyDescent="0.2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9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customHeight="1" x14ac:dyDescent="0.2">
      <c r="A16" s="31"/>
      <c r="B16" s="32"/>
      <c r="C16" s="31"/>
      <c r="D16" s="26" t="s">
        <v>26</v>
      </c>
      <c r="E16" s="31"/>
      <c r="F16" s="31"/>
      <c r="G16" s="31"/>
      <c r="H16" s="31"/>
      <c r="I16" s="26" t="s">
        <v>27</v>
      </c>
      <c r="J16" s="24" t="str">
        <f>IF('Rekapitulace stavby'!AN10="","",'Rekapitulace stavby'!AN10)</f>
        <v/>
      </c>
      <c r="K16" s="31"/>
      <c r="L16" s="9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 x14ac:dyDescent="0.2">
      <c r="A17" s="31"/>
      <c r="B17" s="32"/>
      <c r="C17" s="31"/>
      <c r="D17" s="31"/>
      <c r="E17" s="24" t="str">
        <f>IF('Rekapitulace stavby'!E11="","",'Rekapitulace stavby'!E11)</f>
        <v xml:space="preserve"> </v>
      </c>
      <c r="F17" s="31"/>
      <c r="G17" s="31"/>
      <c r="H17" s="31"/>
      <c r="I17" s="26" t="s">
        <v>29</v>
      </c>
      <c r="J17" s="24" t="str">
        <f>IF('Rekapitulace stavby'!AN11="","",'Rekapitulace stavby'!AN11)</f>
        <v/>
      </c>
      <c r="K17" s="31"/>
      <c r="L17" s="9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customHeight="1" x14ac:dyDescent="0.2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9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 x14ac:dyDescent="0.2">
      <c r="A19" s="31"/>
      <c r="B19" s="32"/>
      <c r="C19" s="31"/>
      <c r="D19" s="26" t="s">
        <v>30</v>
      </c>
      <c r="E19" s="31"/>
      <c r="F19" s="31"/>
      <c r="G19" s="31"/>
      <c r="H19" s="31"/>
      <c r="I19" s="26" t="s">
        <v>27</v>
      </c>
      <c r="J19" s="27" t="str">
        <f>'Rekapitulace stavby'!AN13</f>
        <v>Vyplň údaj</v>
      </c>
      <c r="K19" s="31"/>
      <c r="L19" s="9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 x14ac:dyDescent="0.2">
      <c r="A20" s="31"/>
      <c r="B20" s="32"/>
      <c r="C20" s="31"/>
      <c r="D20" s="31"/>
      <c r="E20" s="314" t="str">
        <f>'Rekapitulace stavby'!E14</f>
        <v>Vyplň údaj</v>
      </c>
      <c r="F20" s="281"/>
      <c r="G20" s="281"/>
      <c r="H20" s="281"/>
      <c r="I20" s="26" t="s">
        <v>29</v>
      </c>
      <c r="J20" s="27" t="str">
        <f>'Rekapitulace stavby'!AN14</f>
        <v>Vyplň údaj</v>
      </c>
      <c r="K20" s="31"/>
      <c r="L20" s="9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customHeight="1" x14ac:dyDescent="0.2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9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 x14ac:dyDescent="0.2">
      <c r="A22" s="31"/>
      <c r="B22" s="32"/>
      <c r="C22" s="31"/>
      <c r="D22" s="26" t="s">
        <v>32</v>
      </c>
      <c r="E22" s="31"/>
      <c r="F22" s="31"/>
      <c r="G22" s="31"/>
      <c r="H22" s="31"/>
      <c r="I22" s="26" t="s">
        <v>27</v>
      </c>
      <c r="J22" s="24" t="s">
        <v>3</v>
      </c>
      <c r="K22" s="31"/>
      <c r="L22" s="9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 x14ac:dyDescent="0.2">
      <c r="A23" s="31"/>
      <c r="B23" s="32"/>
      <c r="C23" s="31"/>
      <c r="D23" s="31"/>
      <c r="E23" s="24" t="s">
        <v>33</v>
      </c>
      <c r="F23" s="31"/>
      <c r="G23" s="31"/>
      <c r="H23" s="31"/>
      <c r="I23" s="26" t="s">
        <v>29</v>
      </c>
      <c r="J23" s="24" t="s">
        <v>3</v>
      </c>
      <c r="K23" s="31"/>
      <c r="L23" s="9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customHeight="1" x14ac:dyDescent="0.2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9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 x14ac:dyDescent="0.2">
      <c r="A25" s="31"/>
      <c r="B25" s="32"/>
      <c r="C25" s="31"/>
      <c r="D25" s="26" t="s">
        <v>35</v>
      </c>
      <c r="E25" s="31"/>
      <c r="F25" s="31"/>
      <c r="G25" s="31"/>
      <c r="H25" s="31"/>
      <c r="I25" s="26" t="s">
        <v>27</v>
      </c>
      <c r="J25" s="24" t="str">
        <f>IF('Rekapitulace stavby'!AN19="","",'Rekapitulace stavby'!AN19)</f>
        <v/>
      </c>
      <c r="K25" s="31"/>
      <c r="L25" s="9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 x14ac:dyDescent="0.2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29</v>
      </c>
      <c r="J26" s="24" t="str">
        <f>IF('Rekapitulace stavby'!AN20="","",'Rekapitulace stavby'!AN20)</f>
        <v/>
      </c>
      <c r="K26" s="31"/>
      <c r="L26" s="9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94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 x14ac:dyDescent="0.2">
      <c r="A28" s="31"/>
      <c r="B28" s="32"/>
      <c r="C28" s="31"/>
      <c r="D28" s="26" t="s">
        <v>36</v>
      </c>
      <c r="E28" s="31"/>
      <c r="F28" s="31"/>
      <c r="G28" s="31"/>
      <c r="H28" s="31"/>
      <c r="I28" s="31"/>
      <c r="J28" s="31"/>
      <c r="K28" s="31"/>
      <c r="L28" s="9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 x14ac:dyDescent="0.2">
      <c r="A29" s="95"/>
      <c r="B29" s="96"/>
      <c r="C29" s="95"/>
      <c r="D29" s="95"/>
      <c r="E29" s="285" t="s">
        <v>3</v>
      </c>
      <c r="F29" s="285"/>
      <c r="G29" s="285"/>
      <c r="H29" s="285"/>
      <c r="I29" s="95"/>
      <c r="J29" s="95"/>
      <c r="K29" s="95"/>
      <c r="L29" s="97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2" customFormat="1" ht="6.95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9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 x14ac:dyDescent="0.2">
      <c r="A31" s="31"/>
      <c r="B31" s="32"/>
      <c r="C31" s="31"/>
      <c r="D31" s="60"/>
      <c r="E31" s="60"/>
      <c r="F31" s="60"/>
      <c r="G31" s="60"/>
      <c r="H31" s="60"/>
      <c r="I31" s="60"/>
      <c r="J31" s="60"/>
      <c r="K31" s="60"/>
      <c r="L31" s="9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 x14ac:dyDescent="0.2">
      <c r="A32" s="31"/>
      <c r="B32" s="32"/>
      <c r="C32" s="31"/>
      <c r="D32" s="98" t="s">
        <v>38</v>
      </c>
      <c r="E32" s="31"/>
      <c r="F32" s="31"/>
      <c r="G32" s="31"/>
      <c r="H32" s="31"/>
      <c r="I32" s="31"/>
      <c r="J32" s="65">
        <f>ROUND(J90, 2)</f>
        <v>0</v>
      </c>
      <c r="K32" s="31"/>
      <c r="L32" s="9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 x14ac:dyDescent="0.2">
      <c r="A33" s="31"/>
      <c r="B33" s="32"/>
      <c r="C33" s="31"/>
      <c r="D33" s="60"/>
      <c r="E33" s="60"/>
      <c r="F33" s="60"/>
      <c r="G33" s="60"/>
      <c r="H33" s="60"/>
      <c r="I33" s="60"/>
      <c r="J33" s="60"/>
      <c r="K33" s="60"/>
      <c r="L33" s="9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 x14ac:dyDescent="0.2">
      <c r="A34" s="31"/>
      <c r="B34" s="32"/>
      <c r="C34" s="31"/>
      <c r="D34" s="31"/>
      <c r="E34" s="31"/>
      <c r="F34" s="35" t="s">
        <v>40</v>
      </c>
      <c r="G34" s="31"/>
      <c r="H34" s="31"/>
      <c r="I34" s="35" t="s">
        <v>39</v>
      </c>
      <c r="J34" s="35" t="s">
        <v>41</v>
      </c>
      <c r="K34" s="31"/>
      <c r="L34" s="9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 x14ac:dyDescent="0.2">
      <c r="A35" s="31"/>
      <c r="B35" s="32"/>
      <c r="C35" s="31"/>
      <c r="D35" s="99" t="s">
        <v>42</v>
      </c>
      <c r="E35" s="26" t="s">
        <v>43</v>
      </c>
      <c r="F35" s="100">
        <f>ROUND((SUM(BE90:BE100)),  2)</f>
        <v>0</v>
      </c>
      <c r="G35" s="31"/>
      <c r="H35" s="31"/>
      <c r="I35" s="101">
        <v>0.21</v>
      </c>
      <c r="J35" s="100">
        <f>ROUND(((SUM(BE90:BE100))*I35),  2)</f>
        <v>0</v>
      </c>
      <c r="K35" s="31"/>
      <c r="L35" s="9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 x14ac:dyDescent="0.2">
      <c r="A36" s="31"/>
      <c r="B36" s="32"/>
      <c r="C36" s="31"/>
      <c r="D36" s="31"/>
      <c r="E36" s="26" t="s">
        <v>44</v>
      </c>
      <c r="F36" s="100">
        <f>ROUND((SUM(BF90:BF100)),  2)</f>
        <v>0</v>
      </c>
      <c r="G36" s="31"/>
      <c r="H36" s="31"/>
      <c r="I36" s="101">
        <v>0.15</v>
      </c>
      <c r="J36" s="100">
        <f>ROUND(((SUM(BF90:BF100))*I36),  2)</f>
        <v>0</v>
      </c>
      <c r="K36" s="31"/>
      <c r="L36" s="9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 x14ac:dyDescent="0.2">
      <c r="A37" s="31"/>
      <c r="B37" s="32"/>
      <c r="C37" s="31"/>
      <c r="D37" s="31"/>
      <c r="E37" s="26" t="s">
        <v>45</v>
      </c>
      <c r="F37" s="100">
        <f>ROUND((SUM(BG90:BG100)),  2)</f>
        <v>0</v>
      </c>
      <c r="G37" s="31"/>
      <c r="H37" s="31"/>
      <c r="I37" s="101">
        <v>0.21</v>
      </c>
      <c r="J37" s="100">
        <f>0</f>
        <v>0</v>
      </c>
      <c r="K37" s="31"/>
      <c r="L37" s="9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 x14ac:dyDescent="0.2">
      <c r="A38" s="31"/>
      <c r="B38" s="32"/>
      <c r="C38" s="31"/>
      <c r="D38" s="31"/>
      <c r="E38" s="26" t="s">
        <v>46</v>
      </c>
      <c r="F38" s="100">
        <f>ROUND((SUM(BH90:BH100)),  2)</f>
        <v>0</v>
      </c>
      <c r="G38" s="31"/>
      <c r="H38" s="31"/>
      <c r="I38" s="101">
        <v>0.15</v>
      </c>
      <c r="J38" s="100">
        <f>0</f>
        <v>0</v>
      </c>
      <c r="K38" s="31"/>
      <c r="L38" s="9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 x14ac:dyDescent="0.2">
      <c r="A39" s="31"/>
      <c r="B39" s="32"/>
      <c r="C39" s="31"/>
      <c r="D39" s="31"/>
      <c r="E39" s="26" t="s">
        <v>47</v>
      </c>
      <c r="F39" s="100">
        <f>ROUND((SUM(BI90:BI100)),  2)</f>
        <v>0</v>
      </c>
      <c r="G39" s="31"/>
      <c r="H39" s="31"/>
      <c r="I39" s="101">
        <v>0</v>
      </c>
      <c r="J39" s="100">
        <f>0</f>
        <v>0</v>
      </c>
      <c r="K39" s="31"/>
      <c r="L39" s="9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9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 x14ac:dyDescent="0.2">
      <c r="A41" s="31"/>
      <c r="B41" s="32"/>
      <c r="C41" s="102"/>
      <c r="D41" s="103" t="s">
        <v>48</v>
      </c>
      <c r="E41" s="54"/>
      <c r="F41" s="54"/>
      <c r="G41" s="104" t="s">
        <v>49</v>
      </c>
      <c r="H41" s="105" t="s">
        <v>50</v>
      </c>
      <c r="I41" s="54"/>
      <c r="J41" s="106">
        <f>SUM(J32:J39)</f>
        <v>0</v>
      </c>
      <c r="K41" s="107"/>
      <c r="L41" s="9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 x14ac:dyDescent="0.2">
      <c r="A42" s="31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9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6" spans="1:31" s="2" customFormat="1" ht="6.95" customHeight="1" x14ac:dyDescent="0.2">
      <c r="A46" s="31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94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s="2" customFormat="1" ht="24.95" customHeight="1" x14ac:dyDescent="0.2">
      <c r="A47" s="31"/>
      <c r="B47" s="32"/>
      <c r="C47" s="20" t="s">
        <v>127</v>
      </c>
      <c r="D47" s="31"/>
      <c r="E47" s="31"/>
      <c r="F47" s="31"/>
      <c r="G47" s="31"/>
      <c r="H47" s="31"/>
      <c r="I47" s="31"/>
      <c r="J47" s="31"/>
      <c r="K47" s="31"/>
      <c r="L47" s="94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s="2" customFormat="1" ht="6.95" customHeight="1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94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47" s="2" customFormat="1" ht="12" customHeight="1" x14ac:dyDescent="0.2">
      <c r="A49" s="31"/>
      <c r="B49" s="32"/>
      <c r="C49" s="26" t="s">
        <v>17</v>
      </c>
      <c r="D49" s="31"/>
      <c r="E49" s="31"/>
      <c r="F49" s="31"/>
      <c r="G49" s="31"/>
      <c r="H49" s="31"/>
      <c r="I49" s="31"/>
      <c r="J49" s="31"/>
      <c r="K49" s="31"/>
      <c r="L49" s="94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47" s="2" customFormat="1" ht="16.5" customHeight="1" x14ac:dyDescent="0.2">
      <c r="A50" s="31"/>
      <c r="B50" s="32"/>
      <c r="C50" s="31"/>
      <c r="D50" s="31"/>
      <c r="E50" s="312" t="str">
        <f>E7</f>
        <v>Výměna krytiny MŠ Břilice</v>
      </c>
      <c r="F50" s="313"/>
      <c r="G50" s="313"/>
      <c r="H50" s="313"/>
      <c r="I50" s="31"/>
      <c r="J50" s="31"/>
      <c r="K50" s="31"/>
      <c r="L50" s="94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47" s="1" customFormat="1" ht="12" customHeight="1" x14ac:dyDescent="0.2">
      <c r="B51" s="19"/>
      <c r="C51" s="26" t="s">
        <v>120</v>
      </c>
      <c r="L51" s="19"/>
    </row>
    <row r="52" spans="1:47" s="2" customFormat="1" ht="16.5" customHeight="1" x14ac:dyDescent="0.2">
      <c r="A52" s="31"/>
      <c r="B52" s="32"/>
      <c r="C52" s="31"/>
      <c r="D52" s="31"/>
      <c r="E52" s="312" t="s">
        <v>420</v>
      </c>
      <c r="F52" s="311"/>
      <c r="G52" s="311"/>
      <c r="H52" s="311"/>
      <c r="I52" s="31"/>
      <c r="J52" s="31"/>
      <c r="K52" s="31"/>
      <c r="L52" s="94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47" s="2" customFormat="1" ht="12" customHeight="1" x14ac:dyDescent="0.2">
      <c r="A53" s="31"/>
      <c r="B53" s="32"/>
      <c r="C53" s="26" t="s">
        <v>125</v>
      </c>
      <c r="D53" s="31"/>
      <c r="E53" s="31"/>
      <c r="F53" s="31"/>
      <c r="G53" s="31"/>
      <c r="H53" s="31"/>
      <c r="I53" s="31"/>
      <c r="J53" s="31"/>
      <c r="K53" s="31"/>
      <c r="L53" s="94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47" s="2" customFormat="1" ht="16.5" customHeight="1" x14ac:dyDescent="0.2">
      <c r="A54" s="31"/>
      <c r="B54" s="32"/>
      <c r="C54" s="31"/>
      <c r="D54" s="31"/>
      <c r="E54" s="302" t="str">
        <f>E11</f>
        <v>VON - vedlejší a ostatní náklady</v>
      </c>
      <c r="F54" s="311"/>
      <c r="G54" s="311"/>
      <c r="H54" s="311"/>
      <c r="I54" s="31"/>
      <c r="J54" s="31"/>
      <c r="K54" s="31"/>
      <c r="L54" s="94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47" s="2" customFormat="1" ht="6.95" customHeight="1" x14ac:dyDescent="0.2">
      <c r="A55" s="31"/>
      <c r="B55" s="32"/>
      <c r="C55" s="31"/>
      <c r="D55" s="31"/>
      <c r="E55" s="31"/>
      <c r="F55" s="31"/>
      <c r="G55" s="31"/>
      <c r="H55" s="31"/>
      <c r="I55" s="31"/>
      <c r="J55" s="31"/>
      <c r="K55" s="31"/>
      <c r="L55" s="94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47" s="2" customFormat="1" ht="12" customHeight="1" x14ac:dyDescent="0.2">
      <c r="A56" s="31"/>
      <c r="B56" s="32"/>
      <c r="C56" s="26" t="s">
        <v>22</v>
      </c>
      <c r="D56" s="31"/>
      <c r="E56" s="31"/>
      <c r="F56" s="24" t="str">
        <f>F14</f>
        <v>Břilice</v>
      </c>
      <c r="G56" s="31"/>
      <c r="H56" s="31"/>
      <c r="I56" s="26" t="s">
        <v>24</v>
      </c>
      <c r="J56" s="49" t="str">
        <f>IF(J14="","",J14)</f>
        <v>19. 5. 2021</v>
      </c>
      <c r="K56" s="31"/>
      <c r="L56" s="94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47" s="2" customFormat="1" ht="6.95" customHeight="1" x14ac:dyDescent="0.2">
      <c r="A57" s="31"/>
      <c r="B57" s="32"/>
      <c r="C57" s="31"/>
      <c r="D57" s="31"/>
      <c r="E57" s="31"/>
      <c r="F57" s="31"/>
      <c r="G57" s="31"/>
      <c r="H57" s="31"/>
      <c r="I57" s="31"/>
      <c r="J57" s="31"/>
      <c r="K57" s="31"/>
      <c r="L57" s="94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47" s="2" customFormat="1" ht="25.7" customHeight="1" x14ac:dyDescent="0.2">
      <c r="A58" s="31"/>
      <c r="B58" s="32"/>
      <c r="C58" s="26" t="s">
        <v>26</v>
      </c>
      <c r="D58" s="31"/>
      <c r="E58" s="31"/>
      <c r="F58" s="24" t="str">
        <f>E17</f>
        <v xml:space="preserve"> </v>
      </c>
      <c r="G58" s="31"/>
      <c r="H58" s="31"/>
      <c r="I58" s="26" t="s">
        <v>32</v>
      </c>
      <c r="J58" s="29" t="str">
        <f>E23</f>
        <v>Ing.Vladimír Knapík, Třeboň</v>
      </c>
      <c r="K58" s="31"/>
      <c r="L58" s="94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47" s="2" customFormat="1" ht="15.2" customHeight="1" x14ac:dyDescent="0.2">
      <c r="A59" s="31"/>
      <c r="B59" s="32"/>
      <c r="C59" s="26" t="s">
        <v>30</v>
      </c>
      <c r="D59" s="31"/>
      <c r="E59" s="31"/>
      <c r="F59" s="24" t="str">
        <f>IF(E20="","",E20)</f>
        <v>Vyplň údaj</v>
      </c>
      <c r="G59" s="31"/>
      <c r="H59" s="31"/>
      <c r="I59" s="26" t="s">
        <v>35</v>
      </c>
      <c r="J59" s="29" t="str">
        <f>E26</f>
        <v xml:space="preserve"> </v>
      </c>
      <c r="K59" s="31"/>
      <c r="L59" s="94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47" s="2" customFormat="1" ht="10.35" customHeight="1" x14ac:dyDescent="0.2">
      <c r="A60" s="31"/>
      <c r="B60" s="32"/>
      <c r="C60" s="31"/>
      <c r="D60" s="31"/>
      <c r="E60" s="31"/>
      <c r="F60" s="31"/>
      <c r="G60" s="31"/>
      <c r="H60" s="31"/>
      <c r="I60" s="31"/>
      <c r="J60" s="31"/>
      <c r="K60" s="31"/>
      <c r="L60" s="94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47" s="2" customFormat="1" ht="29.25" customHeight="1" x14ac:dyDescent="0.2">
      <c r="A61" s="31"/>
      <c r="B61" s="32"/>
      <c r="C61" s="108" t="s">
        <v>128</v>
      </c>
      <c r="D61" s="102"/>
      <c r="E61" s="102"/>
      <c r="F61" s="102"/>
      <c r="G61" s="102"/>
      <c r="H61" s="102"/>
      <c r="I61" s="102"/>
      <c r="J61" s="109" t="s">
        <v>129</v>
      </c>
      <c r="K61" s="102"/>
      <c r="L61" s="9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47" s="2" customFormat="1" ht="10.35" customHeight="1" x14ac:dyDescent="0.2">
      <c r="A62" s="31"/>
      <c r="B62" s="32"/>
      <c r="C62" s="31"/>
      <c r="D62" s="31"/>
      <c r="E62" s="31"/>
      <c r="F62" s="31"/>
      <c r="G62" s="31"/>
      <c r="H62" s="31"/>
      <c r="I62" s="31"/>
      <c r="J62" s="31"/>
      <c r="K62" s="31"/>
      <c r="L62" s="94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47" s="2" customFormat="1" ht="22.9" customHeight="1" x14ac:dyDescent="0.2">
      <c r="A63" s="31"/>
      <c r="B63" s="32"/>
      <c r="C63" s="110" t="s">
        <v>70</v>
      </c>
      <c r="D63" s="31"/>
      <c r="E63" s="31"/>
      <c r="F63" s="31"/>
      <c r="G63" s="31"/>
      <c r="H63" s="31"/>
      <c r="I63" s="31"/>
      <c r="J63" s="65">
        <f>J90</f>
        <v>0</v>
      </c>
      <c r="K63" s="31"/>
      <c r="L63" s="94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U63" s="16" t="s">
        <v>130</v>
      </c>
    </row>
    <row r="64" spans="1:47" s="9" customFormat="1" ht="24.95" customHeight="1" x14ac:dyDescent="0.2">
      <c r="B64" s="111"/>
      <c r="D64" s="112" t="s">
        <v>385</v>
      </c>
      <c r="E64" s="113"/>
      <c r="F64" s="113"/>
      <c r="G64" s="113"/>
      <c r="H64" s="113"/>
      <c r="I64" s="113"/>
      <c r="J64" s="114">
        <f>J91</f>
        <v>0</v>
      </c>
      <c r="L64" s="111"/>
    </row>
    <row r="65" spans="1:31" s="10" customFormat="1" ht="19.899999999999999" customHeight="1" x14ac:dyDescent="0.2">
      <c r="B65" s="115"/>
      <c r="D65" s="116" t="s">
        <v>386</v>
      </c>
      <c r="E65" s="117"/>
      <c r="F65" s="117"/>
      <c r="G65" s="117"/>
      <c r="H65" s="117"/>
      <c r="I65" s="117"/>
      <c r="J65" s="118">
        <f>J92</f>
        <v>0</v>
      </c>
      <c r="L65" s="115"/>
    </row>
    <row r="66" spans="1:31" s="10" customFormat="1" ht="19.899999999999999" customHeight="1" x14ac:dyDescent="0.2">
      <c r="B66" s="115"/>
      <c r="D66" s="116" t="s">
        <v>387</v>
      </c>
      <c r="E66" s="117"/>
      <c r="F66" s="117"/>
      <c r="G66" s="117"/>
      <c r="H66" s="117"/>
      <c r="I66" s="117"/>
      <c r="J66" s="118">
        <f>J94</f>
        <v>0</v>
      </c>
      <c r="L66" s="115"/>
    </row>
    <row r="67" spans="1:31" s="10" customFormat="1" ht="19.899999999999999" customHeight="1" x14ac:dyDescent="0.2">
      <c r="B67" s="115"/>
      <c r="D67" s="116" t="s">
        <v>388</v>
      </c>
      <c r="E67" s="117"/>
      <c r="F67" s="117"/>
      <c r="G67" s="117"/>
      <c r="H67" s="117"/>
      <c r="I67" s="117"/>
      <c r="J67" s="118">
        <f>J96</f>
        <v>0</v>
      </c>
      <c r="L67" s="115"/>
    </row>
    <row r="68" spans="1:31" s="10" customFormat="1" ht="19.899999999999999" customHeight="1" x14ac:dyDescent="0.2">
      <c r="B68" s="115"/>
      <c r="D68" s="116" t="s">
        <v>389</v>
      </c>
      <c r="E68" s="117"/>
      <c r="F68" s="117"/>
      <c r="G68" s="117"/>
      <c r="H68" s="117"/>
      <c r="I68" s="117"/>
      <c r="J68" s="118">
        <f>J99</f>
        <v>0</v>
      </c>
      <c r="L68" s="115"/>
    </row>
    <row r="69" spans="1:31" s="2" customFormat="1" ht="21.75" customHeight="1" x14ac:dyDescent="0.2">
      <c r="A69" s="31"/>
      <c r="B69" s="32"/>
      <c r="C69" s="31"/>
      <c r="D69" s="31"/>
      <c r="E69" s="31"/>
      <c r="F69" s="31"/>
      <c r="G69" s="31"/>
      <c r="H69" s="31"/>
      <c r="I69" s="31"/>
      <c r="J69" s="31"/>
      <c r="K69" s="31"/>
      <c r="L69" s="94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</row>
    <row r="70" spans="1:31" s="2" customFormat="1" ht="6.95" customHeight="1" x14ac:dyDescent="0.2">
      <c r="A70" s="31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94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4" spans="1:31" s="2" customFormat="1" ht="6.95" customHeight="1" x14ac:dyDescent="0.2">
      <c r="A74" s="31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94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</row>
    <row r="75" spans="1:31" s="2" customFormat="1" ht="24.95" customHeight="1" x14ac:dyDescent="0.2">
      <c r="A75" s="31"/>
      <c r="B75" s="32"/>
      <c r="C75" s="20" t="s">
        <v>139</v>
      </c>
      <c r="D75" s="31"/>
      <c r="E75" s="31"/>
      <c r="F75" s="31"/>
      <c r="G75" s="31"/>
      <c r="H75" s="31"/>
      <c r="I75" s="31"/>
      <c r="J75" s="31"/>
      <c r="K75" s="31"/>
      <c r="L75" s="94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  <row r="76" spans="1:31" s="2" customFormat="1" ht="6.95" customHeight="1" x14ac:dyDescent="0.2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9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2" customHeight="1" x14ac:dyDescent="0.2">
      <c r="A77" s="31"/>
      <c r="B77" s="32"/>
      <c r="C77" s="26" t="s">
        <v>17</v>
      </c>
      <c r="D77" s="31"/>
      <c r="E77" s="31"/>
      <c r="F77" s="31"/>
      <c r="G77" s="31"/>
      <c r="H77" s="31"/>
      <c r="I77" s="31"/>
      <c r="J77" s="31"/>
      <c r="K77" s="31"/>
      <c r="L77" s="9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s="2" customFormat="1" ht="16.5" customHeight="1" x14ac:dyDescent="0.2">
      <c r="A78" s="31"/>
      <c r="B78" s="32"/>
      <c r="C78" s="31"/>
      <c r="D78" s="31"/>
      <c r="E78" s="312" t="str">
        <f>E7</f>
        <v>Výměna krytiny MŠ Břilice</v>
      </c>
      <c r="F78" s="313"/>
      <c r="G78" s="313"/>
      <c r="H78" s="313"/>
      <c r="I78" s="31"/>
      <c r="J78" s="31"/>
      <c r="K78" s="31"/>
      <c r="L78" s="94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1:31" s="1" customFormat="1" ht="12" customHeight="1" x14ac:dyDescent="0.2">
      <c r="B79" s="19"/>
      <c r="C79" s="26" t="s">
        <v>120</v>
      </c>
      <c r="L79" s="19"/>
    </row>
    <row r="80" spans="1:31" s="2" customFormat="1" ht="16.5" customHeight="1" x14ac:dyDescent="0.2">
      <c r="A80" s="31"/>
      <c r="B80" s="32"/>
      <c r="C80" s="31"/>
      <c r="D80" s="31"/>
      <c r="E80" s="312" t="s">
        <v>420</v>
      </c>
      <c r="F80" s="311"/>
      <c r="G80" s="311"/>
      <c r="H80" s="311"/>
      <c r="I80" s="31"/>
      <c r="J80" s="31"/>
      <c r="K80" s="31"/>
      <c r="L80" s="94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:65" s="2" customFormat="1" ht="12" customHeight="1" x14ac:dyDescent="0.2">
      <c r="A81" s="31"/>
      <c r="B81" s="32"/>
      <c r="C81" s="26" t="s">
        <v>125</v>
      </c>
      <c r="D81" s="31"/>
      <c r="E81" s="31"/>
      <c r="F81" s="31"/>
      <c r="G81" s="31"/>
      <c r="H81" s="31"/>
      <c r="I81" s="31"/>
      <c r="J81" s="31"/>
      <c r="K81" s="31"/>
      <c r="L81" s="9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65" s="2" customFormat="1" ht="16.5" customHeight="1" x14ac:dyDescent="0.2">
      <c r="A82" s="31"/>
      <c r="B82" s="32"/>
      <c r="C82" s="31"/>
      <c r="D82" s="31"/>
      <c r="E82" s="302" t="str">
        <f>E11</f>
        <v>VON - vedlejší a ostatní náklady</v>
      </c>
      <c r="F82" s="311"/>
      <c r="G82" s="311"/>
      <c r="H82" s="311"/>
      <c r="I82" s="31"/>
      <c r="J82" s="31"/>
      <c r="K82" s="31"/>
      <c r="L82" s="9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65" s="2" customFormat="1" ht="6.95" customHeight="1" x14ac:dyDescent="0.2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9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65" s="2" customFormat="1" ht="12" customHeight="1" x14ac:dyDescent="0.2">
      <c r="A84" s="31"/>
      <c r="B84" s="32"/>
      <c r="C84" s="26" t="s">
        <v>22</v>
      </c>
      <c r="D84" s="31"/>
      <c r="E84" s="31"/>
      <c r="F84" s="24" t="str">
        <f>F14</f>
        <v>Břilice</v>
      </c>
      <c r="G84" s="31"/>
      <c r="H84" s="31"/>
      <c r="I84" s="26" t="s">
        <v>24</v>
      </c>
      <c r="J84" s="49" t="str">
        <f>IF(J14="","",J14)</f>
        <v>19. 5. 2021</v>
      </c>
      <c r="K84" s="31"/>
      <c r="L84" s="9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65" s="2" customFormat="1" ht="6.95" customHeight="1" x14ac:dyDescent="0.2">
      <c r="A85" s="31"/>
      <c r="B85" s="32"/>
      <c r="C85" s="31"/>
      <c r="D85" s="31"/>
      <c r="E85" s="31"/>
      <c r="F85" s="31"/>
      <c r="G85" s="31"/>
      <c r="H85" s="31"/>
      <c r="I85" s="31"/>
      <c r="J85" s="31"/>
      <c r="K85" s="31"/>
      <c r="L85" s="9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65" s="2" customFormat="1" ht="25.7" customHeight="1" x14ac:dyDescent="0.2">
      <c r="A86" s="31"/>
      <c r="B86" s="32"/>
      <c r="C86" s="26" t="s">
        <v>26</v>
      </c>
      <c r="D86" s="31"/>
      <c r="E86" s="31"/>
      <c r="F86" s="24" t="str">
        <f>E17</f>
        <v xml:space="preserve"> </v>
      </c>
      <c r="G86" s="31"/>
      <c r="H86" s="31"/>
      <c r="I86" s="26" t="s">
        <v>32</v>
      </c>
      <c r="J86" s="29" t="str">
        <f>E23</f>
        <v>Ing.Vladimír Knapík, Třeboň</v>
      </c>
      <c r="K86" s="31"/>
      <c r="L86" s="9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65" s="2" customFormat="1" ht="15.2" customHeight="1" x14ac:dyDescent="0.2">
      <c r="A87" s="31"/>
      <c r="B87" s="32"/>
      <c r="C87" s="26" t="s">
        <v>30</v>
      </c>
      <c r="D87" s="31"/>
      <c r="E87" s="31"/>
      <c r="F87" s="24" t="str">
        <f>IF(E20="","",E20)</f>
        <v>Vyplň údaj</v>
      </c>
      <c r="G87" s="31"/>
      <c r="H87" s="31"/>
      <c r="I87" s="26" t="s">
        <v>35</v>
      </c>
      <c r="J87" s="29" t="str">
        <f>E26</f>
        <v xml:space="preserve"> </v>
      </c>
      <c r="K87" s="31"/>
      <c r="L87" s="9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65" s="2" customFormat="1" ht="10.35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9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65" s="11" customFormat="1" ht="29.25" customHeight="1" x14ac:dyDescent="0.2">
      <c r="A89" s="119"/>
      <c r="B89" s="120"/>
      <c r="C89" s="121" t="s">
        <v>140</v>
      </c>
      <c r="D89" s="122" t="s">
        <v>57</v>
      </c>
      <c r="E89" s="122" t="s">
        <v>53</v>
      </c>
      <c r="F89" s="122" t="s">
        <v>54</v>
      </c>
      <c r="G89" s="122" t="s">
        <v>141</v>
      </c>
      <c r="H89" s="122" t="s">
        <v>142</v>
      </c>
      <c r="I89" s="122" t="s">
        <v>143</v>
      </c>
      <c r="J89" s="122" t="s">
        <v>129</v>
      </c>
      <c r="K89" s="123" t="s">
        <v>144</v>
      </c>
      <c r="L89" s="124"/>
      <c r="M89" s="56" t="s">
        <v>3</v>
      </c>
      <c r="N89" s="57" t="s">
        <v>42</v>
      </c>
      <c r="O89" s="57" t="s">
        <v>145</v>
      </c>
      <c r="P89" s="57" t="s">
        <v>146</v>
      </c>
      <c r="Q89" s="57" t="s">
        <v>147</v>
      </c>
      <c r="R89" s="57" t="s">
        <v>148</v>
      </c>
      <c r="S89" s="57" t="s">
        <v>149</v>
      </c>
      <c r="T89" s="58" t="s">
        <v>150</v>
      </c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</row>
    <row r="90" spans="1:65" s="2" customFormat="1" ht="22.9" customHeight="1" x14ac:dyDescent="0.25">
      <c r="A90" s="31"/>
      <c r="B90" s="32"/>
      <c r="C90" s="63" t="s">
        <v>151</v>
      </c>
      <c r="D90" s="31"/>
      <c r="E90" s="31"/>
      <c r="F90" s="31"/>
      <c r="G90" s="31"/>
      <c r="H90" s="31"/>
      <c r="I90" s="31"/>
      <c r="J90" s="125">
        <f>BK90</f>
        <v>0</v>
      </c>
      <c r="K90" s="31"/>
      <c r="L90" s="32"/>
      <c r="M90" s="59"/>
      <c r="N90" s="50"/>
      <c r="O90" s="60"/>
      <c r="P90" s="126">
        <f>P91</f>
        <v>0</v>
      </c>
      <c r="Q90" s="60"/>
      <c r="R90" s="126">
        <f>R91</f>
        <v>0</v>
      </c>
      <c r="S90" s="60"/>
      <c r="T90" s="127">
        <f>T91</f>
        <v>0</v>
      </c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T90" s="16" t="s">
        <v>71</v>
      </c>
      <c r="AU90" s="16" t="s">
        <v>130</v>
      </c>
      <c r="BK90" s="128">
        <f>BK91</f>
        <v>0</v>
      </c>
    </row>
    <row r="91" spans="1:65" s="12" customFormat="1" ht="25.9" customHeight="1" x14ac:dyDescent="0.2">
      <c r="B91" s="129"/>
      <c r="D91" s="130" t="s">
        <v>71</v>
      </c>
      <c r="E91" s="131" t="s">
        <v>390</v>
      </c>
      <c r="F91" s="131" t="s">
        <v>391</v>
      </c>
      <c r="I91" s="132"/>
      <c r="J91" s="133">
        <f>BK91</f>
        <v>0</v>
      </c>
      <c r="L91" s="129"/>
      <c r="M91" s="134"/>
      <c r="N91" s="135"/>
      <c r="O91" s="135"/>
      <c r="P91" s="136">
        <f>P92+P94+P96+P99</f>
        <v>0</v>
      </c>
      <c r="Q91" s="135"/>
      <c r="R91" s="136">
        <f>R92+R94+R96+R99</f>
        <v>0</v>
      </c>
      <c r="S91" s="135"/>
      <c r="T91" s="137">
        <f>T92+T94+T96+T99</f>
        <v>0</v>
      </c>
      <c r="AR91" s="130" t="s">
        <v>179</v>
      </c>
      <c r="AT91" s="138" t="s">
        <v>71</v>
      </c>
      <c r="AU91" s="138" t="s">
        <v>72</v>
      </c>
      <c r="AY91" s="130" t="s">
        <v>154</v>
      </c>
      <c r="BK91" s="139">
        <f>BK92+BK94+BK96+BK99</f>
        <v>0</v>
      </c>
    </row>
    <row r="92" spans="1:65" s="12" customFormat="1" ht="22.9" customHeight="1" x14ac:dyDescent="0.2">
      <c r="B92" s="129"/>
      <c r="D92" s="130" t="s">
        <v>71</v>
      </c>
      <c r="E92" s="140" t="s">
        <v>392</v>
      </c>
      <c r="F92" s="140" t="s">
        <v>393</v>
      </c>
      <c r="I92" s="132"/>
      <c r="J92" s="141">
        <f>BK92</f>
        <v>0</v>
      </c>
      <c r="L92" s="129"/>
      <c r="M92" s="134"/>
      <c r="N92" s="135"/>
      <c r="O92" s="135"/>
      <c r="P92" s="136">
        <f>P93</f>
        <v>0</v>
      </c>
      <c r="Q92" s="135"/>
      <c r="R92" s="136">
        <f>R93</f>
        <v>0</v>
      </c>
      <c r="S92" s="135"/>
      <c r="T92" s="137">
        <f>T93</f>
        <v>0</v>
      </c>
      <c r="AR92" s="130" t="s">
        <v>179</v>
      </c>
      <c r="AT92" s="138" t="s">
        <v>71</v>
      </c>
      <c r="AU92" s="138" t="s">
        <v>79</v>
      </c>
      <c r="AY92" s="130" t="s">
        <v>154</v>
      </c>
      <c r="BK92" s="139">
        <f>BK93</f>
        <v>0</v>
      </c>
    </row>
    <row r="93" spans="1:65" s="2" customFormat="1" ht="16.5" customHeight="1" x14ac:dyDescent="0.2">
      <c r="A93" s="31"/>
      <c r="B93" s="142"/>
      <c r="C93" s="143" t="s">
        <v>79</v>
      </c>
      <c r="D93" s="143" t="s">
        <v>157</v>
      </c>
      <c r="E93" s="144" t="s">
        <v>394</v>
      </c>
      <c r="F93" s="145" t="s">
        <v>393</v>
      </c>
      <c r="G93" s="146" t="s">
        <v>395</v>
      </c>
      <c r="H93" s="147">
        <v>1</v>
      </c>
      <c r="I93" s="148"/>
      <c r="J93" s="149">
        <f>ROUND(I93*H93,2)</f>
        <v>0</v>
      </c>
      <c r="K93" s="145" t="s">
        <v>160</v>
      </c>
      <c r="L93" s="32"/>
      <c r="M93" s="150" t="s">
        <v>3</v>
      </c>
      <c r="N93" s="151" t="s">
        <v>43</v>
      </c>
      <c r="O93" s="52"/>
      <c r="P93" s="152">
        <f>O93*H93</f>
        <v>0</v>
      </c>
      <c r="Q93" s="152">
        <v>0</v>
      </c>
      <c r="R93" s="152">
        <f>Q93*H93</f>
        <v>0</v>
      </c>
      <c r="S93" s="152">
        <v>0</v>
      </c>
      <c r="T93" s="153">
        <f>S93*H93</f>
        <v>0</v>
      </c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R93" s="154" t="s">
        <v>396</v>
      </c>
      <c r="AT93" s="154" t="s">
        <v>157</v>
      </c>
      <c r="AU93" s="154" t="s">
        <v>81</v>
      </c>
      <c r="AY93" s="16" t="s">
        <v>154</v>
      </c>
      <c r="BE93" s="155">
        <f>IF(N93="základní",J93,0)</f>
        <v>0</v>
      </c>
      <c r="BF93" s="155">
        <f>IF(N93="snížená",J93,0)</f>
        <v>0</v>
      </c>
      <c r="BG93" s="155">
        <f>IF(N93="zákl. přenesená",J93,0)</f>
        <v>0</v>
      </c>
      <c r="BH93" s="155">
        <f>IF(N93="sníž. přenesená",J93,0)</f>
        <v>0</v>
      </c>
      <c r="BI93" s="155">
        <f>IF(N93="nulová",J93,0)</f>
        <v>0</v>
      </c>
      <c r="BJ93" s="16" t="s">
        <v>79</v>
      </c>
      <c r="BK93" s="155">
        <f>ROUND(I93*H93,2)</f>
        <v>0</v>
      </c>
      <c r="BL93" s="16" t="s">
        <v>396</v>
      </c>
      <c r="BM93" s="154" t="s">
        <v>397</v>
      </c>
    </row>
    <row r="94" spans="1:65" s="12" customFormat="1" ht="22.9" customHeight="1" x14ac:dyDescent="0.2">
      <c r="B94" s="129"/>
      <c r="D94" s="130" t="s">
        <v>71</v>
      </c>
      <c r="E94" s="140" t="s">
        <v>398</v>
      </c>
      <c r="F94" s="140" t="s">
        <v>399</v>
      </c>
      <c r="I94" s="132"/>
      <c r="J94" s="141">
        <f>BK94</f>
        <v>0</v>
      </c>
      <c r="L94" s="129"/>
      <c r="M94" s="134"/>
      <c r="N94" s="135"/>
      <c r="O94" s="135"/>
      <c r="P94" s="136">
        <f>P95</f>
        <v>0</v>
      </c>
      <c r="Q94" s="135"/>
      <c r="R94" s="136">
        <f>R95</f>
        <v>0</v>
      </c>
      <c r="S94" s="135"/>
      <c r="T94" s="137">
        <f>T95</f>
        <v>0</v>
      </c>
      <c r="AR94" s="130" t="s">
        <v>179</v>
      </c>
      <c r="AT94" s="138" t="s">
        <v>71</v>
      </c>
      <c r="AU94" s="138" t="s">
        <v>79</v>
      </c>
      <c r="AY94" s="130" t="s">
        <v>154</v>
      </c>
      <c r="BK94" s="139">
        <f>BK95</f>
        <v>0</v>
      </c>
    </row>
    <row r="95" spans="1:65" s="2" customFormat="1" ht="24" x14ac:dyDescent="0.2">
      <c r="A95" s="31"/>
      <c r="B95" s="142"/>
      <c r="C95" s="143" t="s">
        <v>81</v>
      </c>
      <c r="D95" s="143" t="s">
        <v>157</v>
      </c>
      <c r="E95" s="144" t="s">
        <v>400</v>
      </c>
      <c r="F95" s="145" t="s">
        <v>401</v>
      </c>
      <c r="G95" s="146" t="s">
        <v>395</v>
      </c>
      <c r="H95" s="147">
        <v>1</v>
      </c>
      <c r="I95" s="148"/>
      <c r="J95" s="149">
        <f>ROUND(I95*H95,2)</f>
        <v>0</v>
      </c>
      <c r="K95" s="145" t="s">
        <v>3</v>
      </c>
      <c r="L95" s="32"/>
      <c r="M95" s="150" t="s">
        <v>3</v>
      </c>
      <c r="N95" s="151" t="s">
        <v>43</v>
      </c>
      <c r="O95" s="52"/>
      <c r="P95" s="152">
        <f>O95*H95</f>
        <v>0</v>
      </c>
      <c r="Q95" s="152">
        <v>0</v>
      </c>
      <c r="R95" s="152">
        <f>Q95*H95</f>
        <v>0</v>
      </c>
      <c r="S95" s="152">
        <v>0</v>
      </c>
      <c r="T95" s="153">
        <f>S95*H95</f>
        <v>0</v>
      </c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R95" s="154" t="s">
        <v>396</v>
      </c>
      <c r="AT95" s="154" t="s">
        <v>157</v>
      </c>
      <c r="AU95" s="154" t="s">
        <v>81</v>
      </c>
      <c r="AY95" s="16" t="s">
        <v>154</v>
      </c>
      <c r="BE95" s="155">
        <f>IF(N95="základní",J95,0)</f>
        <v>0</v>
      </c>
      <c r="BF95" s="155">
        <f>IF(N95="snížená",J95,0)</f>
        <v>0</v>
      </c>
      <c r="BG95" s="155">
        <f>IF(N95="zákl. přenesená",J95,0)</f>
        <v>0</v>
      </c>
      <c r="BH95" s="155">
        <f>IF(N95="sníž. přenesená",J95,0)</f>
        <v>0</v>
      </c>
      <c r="BI95" s="155">
        <f>IF(N95="nulová",J95,0)</f>
        <v>0</v>
      </c>
      <c r="BJ95" s="16" t="s">
        <v>79</v>
      </c>
      <c r="BK95" s="155">
        <f>ROUND(I95*H95,2)</f>
        <v>0</v>
      </c>
      <c r="BL95" s="16" t="s">
        <v>396</v>
      </c>
      <c r="BM95" s="154" t="s">
        <v>402</v>
      </c>
    </row>
    <row r="96" spans="1:65" s="12" customFormat="1" ht="22.9" customHeight="1" x14ac:dyDescent="0.2">
      <c r="B96" s="129"/>
      <c r="D96" s="130" t="s">
        <v>71</v>
      </c>
      <c r="E96" s="140" t="s">
        <v>403</v>
      </c>
      <c r="F96" s="140" t="s">
        <v>404</v>
      </c>
      <c r="I96" s="132"/>
      <c r="J96" s="141">
        <f>BK96</f>
        <v>0</v>
      </c>
      <c r="L96" s="129"/>
      <c r="M96" s="134"/>
      <c r="N96" s="135"/>
      <c r="O96" s="135"/>
      <c r="P96" s="136">
        <f>SUM(P97:P98)</f>
        <v>0</v>
      </c>
      <c r="Q96" s="135"/>
      <c r="R96" s="136">
        <f>SUM(R97:R98)</f>
        <v>0</v>
      </c>
      <c r="S96" s="135"/>
      <c r="T96" s="137">
        <f>SUM(T97:T98)</f>
        <v>0</v>
      </c>
      <c r="AR96" s="130" t="s">
        <v>179</v>
      </c>
      <c r="AT96" s="138" t="s">
        <v>71</v>
      </c>
      <c r="AU96" s="138" t="s">
        <v>79</v>
      </c>
      <c r="AY96" s="130" t="s">
        <v>154</v>
      </c>
      <c r="BK96" s="139">
        <f>SUM(BK97:BK98)</f>
        <v>0</v>
      </c>
    </row>
    <row r="97" spans="1:65" s="2" customFormat="1" ht="16.5" customHeight="1" x14ac:dyDescent="0.2">
      <c r="A97" s="31"/>
      <c r="B97" s="142"/>
      <c r="C97" s="143" t="s">
        <v>103</v>
      </c>
      <c r="D97" s="143" t="s">
        <v>157</v>
      </c>
      <c r="E97" s="144" t="s">
        <v>405</v>
      </c>
      <c r="F97" s="145" t="s">
        <v>406</v>
      </c>
      <c r="G97" s="146" t="s">
        <v>395</v>
      </c>
      <c r="H97" s="147">
        <v>1</v>
      </c>
      <c r="I97" s="148"/>
      <c r="J97" s="149">
        <f>ROUND(I97*H97,2)</f>
        <v>0</v>
      </c>
      <c r="K97" s="145" t="s">
        <v>160</v>
      </c>
      <c r="L97" s="32"/>
      <c r="M97" s="150" t="s">
        <v>3</v>
      </c>
      <c r="N97" s="151" t="s">
        <v>43</v>
      </c>
      <c r="O97" s="52"/>
      <c r="P97" s="152">
        <f>O97*H97</f>
        <v>0</v>
      </c>
      <c r="Q97" s="152">
        <v>0</v>
      </c>
      <c r="R97" s="152">
        <f>Q97*H97</f>
        <v>0</v>
      </c>
      <c r="S97" s="152">
        <v>0</v>
      </c>
      <c r="T97" s="153">
        <f>S97*H97</f>
        <v>0</v>
      </c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R97" s="154" t="s">
        <v>396</v>
      </c>
      <c r="AT97" s="154" t="s">
        <v>157</v>
      </c>
      <c r="AU97" s="154" t="s">
        <v>81</v>
      </c>
      <c r="AY97" s="16" t="s">
        <v>154</v>
      </c>
      <c r="BE97" s="155">
        <f>IF(N97="základní",J97,0)</f>
        <v>0</v>
      </c>
      <c r="BF97" s="155">
        <f>IF(N97="snížená",J97,0)</f>
        <v>0</v>
      </c>
      <c r="BG97" s="155">
        <f>IF(N97="zákl. přenesená",J97,0)</f>
        <v>0</v>
      </c>
      <c r="BH97" s="155">
        <f>IF(N97="sníž. přenesená",J97,0)</f>
        <v>0</v>
      </c>
      <c r="BI97" s="155">
        <f>IF(N97="nulová",J97,0)</f>
        <v>0</v>
      </c>
      <c r="BJ97" s="16" t="s">
        <v>79</v>
      </c>
      <c r="BK97" s="155">
        <f>ROUND(I97*H97,2)</f>
        <v>0</v>
      </c>
      <c r="BL97" s="16" t="s">
        <v>396</v>
      </c>
      <c r="BM97" s="154" t="s">
        <v>407</v>
      </c>
    </row>
    <row r="98" spans="1:65" s="2" customFormat="1" ht="55.5" customHeight="1" x14ac:dyDescent="0.2">
      <c r="A98" s="31"/>
      <c r="B98" s="142"/>
      <c r="C98" s="143" t="s">
        <v>161</v>
      </c>
      <c r="D98" s="143" t="s">
        <v>157</v>
      </c>
      <c r="E98" s="144" t="s">
        <v>408</v>
      </c>
      <c r="F98" s="145" t="s">
        <v>409</v>
      </c>
      <c r="G98" s="146" t="s">
        <v>395</v>
      </c>
      <c r="H98" s="147">
        <v>1</v>
      </c>
      <c r="I98" s="148"/>
      <c r="J98" s="149">
        <f>ROUND(I98*H98,2)</f>
        <v>0</v>
      </c>
      <c r="K98" s="145" t="s">
        <v>3</v>
      </c>
      <c r="L98" s="32"/>
      <c r="M98" s="150" t="s">
        <v>3</v>
      </c>
      <c r="N98" s="151" t="s">
        <v>43</v>
      </c>
      <c r="O98" s="52"/>
      <c r="P98" s="152">
        <f>O98*H98</f>
        <v>0</v>
      </c>
      <c r="Q98" s="152">
        <v>0</v>
      </c>
      <c r="R98" s="152">
        <f>Q98*H98</f>
        <v>0</v>
      </c>
      <c r="S98" s="152">
        <v>0</v>
      </c>
      <c r="T98" s="153">
        <f>S98*H98</f>
        <v>0</v>
      </c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R98" s="154" t="s">
        <v>396</v>
      </c>
      <c r="AT98" s="154" t="s">
        <v>157</v>
      </c>
      <c r="AU98" s="154" t="s">
        <v>81</v>
      </c>
      <c r="AY98" s="16" t="s">
        <v>154</v>
      </c>
      <c r="BE98" s="155">
        <f>IF(N98="základní",J98,0)</f>
        <v>0</v>
      </c>
      <c r="BF98" s="155">
        <f>IF(N98="snížená",J98,0)</f>
        <v>0</v>
      </c>
      <c r="BG98" s="155">
        <f>IF(N98="zákl. přenesená",J98,0)</f>
        <v>0</v>
      </c>
      <c r="BH98" s="155">
        <f>IF(N98="sníž. přenesená",J98,0)</f>
        <v>0</v>
      </c>
      <c r="BI98" s="155">
        <f>IF(N98="nulová",J98,0)</f>
        <v>0</v>
      </c>
      <c r="BJ98" s="16" t="s">
        <v>79</v>
      </c>
      <c r="BK98" s="155">
        <f>ROUND(I98*H98,2)</f>
        <v>0</v>
      </c>
      <c r="BL98" s="16" t="s">
        <v>396</v>
      </c>
      <c r="BM98" s="154" t="s">
        <v>410</v>
      </c>
    </row>
    <row r="99" spans="1:65" s="12" customFormat="1" ht="22.9" customHeight="1" x14ac:dyDescent="0.2">
      <c r="B99" s="129"/>
      <c r="D99" s="130" t="s">
        <v>71</v>
      </c>
      <c r="E99" s="140" t="s">
        <v>411</v>
      </c>
      <c r="F99" s="140" t="s">
        <v>412</v>
      </c>
      <c r="I99" s="132"/>
      <c r="J99" s="141">
        <f>BK99</f>
        <v>0</v>
      </c>
      <c r="L99" s="129"/>
      <c r="M99" s="134"/>
      <c r="N99" s="135"/>
      <c r="O99" s="135"/>
      <c r="P99" s="136">
        <f>P100</f>
        <v>0</v>
      </c>
      <c r="Q99" s="135"/>
      <c r="R99" s="136">
        <f>R100</f>
        <v>0</v>
      </c>
      <c r="S99" s="135"/>
      <c r="T99" s="137">
        <f>T100</f>
        <v>0</v>
      </c>
      <c r="AR99" s="130" t="s">
        <v>179</v>
      </c>
      <c r="AT99" s="138" t="s">
        <v>71</v>
      </c>
      <c r="AU99" s="138" t="s">
        <v>79</v>
      </c>
      <c r="AY99" s="130" t="s">
        <v>154</v>
      </c>
      <c r="BK99" s="139">
        <f>BK100</f>
        <v>0</v>
      </c>
    </row>
    <row r="100" spans="1:65" s="2" customFormat="1" ht="16.5" customHeight="1" x14ac:dyDescent="0.2">
      <c r="A100" s="31"/>
      <c r="B100" s="142"/>
      <c r="C100" s="143" t="s">
        <v>179</v>
      </c>
      <c r="D100" s="143" t="s">
        <v>157</v>
      </c>
      <c r="E100" s="144" t="s">
        <v>413</v>
      </c>
      <c r="F100" s="145" t="s">
        <v>414</v>
      </c>
      <c r="G100" s="146" t="s">
        <v>395</v>
      </c>
      <c r="H100" s="147">
        <v>1</v>
      </c>
      <c r="I100" s="148"/>
      <c r="J100" s="149">
        <f>ROUND(I100*H100,2)</f>
        <v>0</v>
      </c>
      <c r="K100" s="145" t="s">
        <v>160</v>
      </c>
      <c r="L100" s="32"/>
      <c r="M100" s="175" t="s">
        <v>3</v>
      </c>
      <c r="N100" s="176" t="s">
        <v>43</v>
      </c>
      <c r="O100" s="177"/>
      <c r="P100" s="178">
        <f>O100*H100</f>
        <v>0</v>
      </c>
      <c r="Q100" s="178">
        <v>0</v>
      </c>
      <c r="R100" s="178">
        <f>Q100*H100</f>
        <v>0</v>
      </c>
      <c r="S100" s="178">
        <v>0</v>
      </c>
      <c r="T100" s="179">
        <f>S100*H100</f>
        <v>0</v>
      </c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R100" s="154" t="s">
        <v>396</v>
      </c>
      <c r="AT100" s="154" t="s">
        <v>157</v>
      </c>
      <c r="AU100" s="154" t="s">
        <v>81</v>
      </c>
      <c r="AY100" s="16" t="s">
        <v>154</v>
      </c>
      <c r="BE100" s="155">
        <f>IF(N100="základní",J100,0)</f>
        <v>0</v>
      </c>
      <c r="BF100" s="155">
        <f>IF(N100="snížená",J100,0)</f>
        <v>0</v>
      </c>
      <c r="BG100" s="155">
        <f>IF(N100="zákl. přenesená",J100,0)</f>
        <v>0</v>
      </c>
      <c r="BH100" s="155">
        <f>IF(N100="sníž. přenesená",J100,0)</f>
        <v>0</v>
      </c>
      <c r="BI100" s="155">
        <f>IF(N100="nulová",J100,0)</f>
        <v>0</v>
      </c>
      <c r="BJ100" s="16" t="s">
        <v>79</v>
      </c>
      <c r="BK100" s="155">
        <f>ROUND(I100*H100,2)</f>
        <v>0</v>
      </c>
      <c r="BL100" s="16" t="s">
        <v>396</v>
      </c>
      <c r="BM100" s="154" t="s">
        <v>415</v>
      </c>
    </row>
    <row r="101" spans="1:65" s="2" customFormat="1" ht="6.95" customHeight="1" x14ac:dyDescent="0.2">
      <c r="A101" s="31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32"/>
      <c r="M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</sheetData>
  <autoFilter ref="C89:K100" xr:uid="{00000000-0009-0000-0000-000004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87"/>
  <sheetViews>
    <sheetView showGridLines="0" workbookViewId="0">
      <selection activeCell="E9" sqref="E9:H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 x14ac:dyDescent="0.2">
      <c r="L2" s="269" t="s">
        <v>6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6" t="s">
        <v>97</v>
      </c>
      <c r="AZ2" s="92" t="s">
        <v>99</v>
      </c>
      <c r="BA2" s="92" t="s">
        <v>100</v>
      </c>
      <c r="BB2" s="92" t="s">
        <v>101</v>
      </c>
      <c r="BC2" s="92" t="s">
        <v>102</v>
      </c>
      <c r="BD2" s="92" t="s">
        <v>103</v>
      </c>
    </row>
    <row r="3" spans="1:56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  <c r="AZ3" s="92" t="s">
        <v>104</v>
      </c>
      <c r="BA3" s="92" t="s">
        <v>105</v>
      </c>
      <c r="BB3" s="92" t="s">
        <v>106</v>
      </c>
      <c r="BC3" s="92" t="s">
        <v>107</v>
      </c>
      <c r="BD3" s="92" t="s">
        <v>103</v>
      </c>
    </row>
    <row r="4" spans="1:56" s="1" customFormat="1" ht="24.95" customHeight="1" x14ac:dyDescent="0.2">
      <c r="B4" s="19"/>
      <c r="D4" s="20" t="s">
        <v>108</v>
      </c>
      <c r="L4" s="19"/>
      <c r="M4" s="93" t="s">
        <v>11</v>
      </c>
      <c r="AT4" s="16" t="s">
        <v>4</v>
      </c>
      <c r="AZ4" s="92" t="s">
        <v>109</v>
      </c>
      <c r="BA4" s="92" t="s">
        <v>110</v>
      </c>
      <c r="BB4" s="92" t="s">
        <v>101</v>
      </c>
      <c r="BC4" s="92" t="s">
        <v>111</v>
      </c>
      <c r="BD4" s="92" t="s">
        <v>103</v>
      </c>
    </row>
    <row r="5" spans="1:56" s="1" customFormat="1" ht="6.95" customHeight="1" x14ac:dyDescent="0.2">
      <c r="B5" s="19"/>
      <c r="L5" s="19"/>
      <c r="AZ5" s="92" t="s">
        <v>112</v>
      </c>
      <c r="BA5" s="92" t="s">
        <v>113</v>
      </c>
      <c r="BB5" s="92" t="s">
        <v>101</v>
      </c>
      <c r="BC5" s="92" t="s">
        <v>114</v>
      </c>
      <c r="BD5" s="92" t="s">
        <v>103</v>
      </c>
    </row>
    <row r="6" spans="1:56" s="1" customFormat="1" ht="12" customHeight="1" x14ac:dyDescent="0.2">
      <c r="B6" s="19"/>
      <c r="D6" s="26" t="s">
        <v>17</v>
      </c>
      <c r="L6" s="19"/>
      <c r="AZ6" s="92" t="s">
        <v>115</v>
      </c>
      <c r="BA6" s="92" t="s">
        <v>116</v>
      </c>
      <c r="BB6" s="92" t="s">
        <v>101</v>
      </c>
      <c r="BC6" s="92" t="s">
        <v>117</v>
      </c>
      <c r="BD6" s="92" t="s">
        <v>103</v>
      </c>
    </row>
    <row r="7" spans="1:56" s="1" customFormat="1" ht="16.5" customHeight="1" x14ac:dyDescent="0.2">
      <c r="B7" s="19"/>
      <c r="E7" s="312" t="str">
        <f>'Rekapitulace stavby'!K6</f>
        <v>Výměna krytiny MŠ Břilice</v>
      </c>
      <c r="F7" s="313"/>
      <c r="G7" s="313"/>
      <c r="H7" s="313"/>
      <c r="L7" s="19"/>
      <c r="AZ7" s="92" t="s">
        <v>118</v>
      </c>
      <c r="BA7" s="92" t="s">
        <v>119</v>
      </c>
      <c r="BB7" s="92" t="s">
        <v>101</v>
      </c>
      <c r="BC7" s="92" t="s">
        <v>72</v>
      </c>
      <c r="BD7" s="92" t="s">
        <v>103</v>
      </c>
    </row>
    <row r="8" spans="1:56" s="1" customFormat="1" ht="12" customHeight="1" x14ac:dyDescent="0.2">
      <c r="B8" s="19"/>
      <c r="D8" s="26" t="s">
        <v>120</v>
      </c>
      <c r="L8" s="19"/>
      <c r="AZ8" s="92" t="s">
        <v>121</v>
      </c>
      <c r="BA8" s="92" t="s">
        <v>122</v>
      </c>
      <c r="BB8" s="92" t="s">
        <v>101</v>
      </c>
      <c r="BC8" s="92" t="s">
        <v>123</v>
      </c>
      <c r="BD8" s="92" t="s">
        <v>103</v>
      </c>
    </row>
    <row r="9" spans="1:56" s="2" customFormat="1" ht="16.5" customHeight="1" x14ac:dyDescent="0.2">
      <c r="A9" s="31"/>
      <c r="B9" s="32"/>
      <c r="C9" s="31"/>
      <c r="D9" s="31"/>
      <c r="E9" s="312" t="s">
        <v>725</v>
      </c>
      <c r="F9" s="311"/>
      <c r="G9" s="311"/>
      <c r="H9" s="311"/>
      <c r="I9" s="31"/>
      <c r="J9" s="31"/>
      <c r="K9" s="31"/>
      <c r="L9" s="9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2" customHeight="1" x14ac:dyDescent="0.2">
      <c r="A10" s="31"/>
      <c r="B10" s="32"/>
      <c r="C10" s="31"/>
      <c r="D10" s="26" t="s">
        <v>125</v>
      </c>
      <c r="E10" s="31"/>
      <c r="F10" s="31"/>
      <c r="G10" s="31"/>
      <c r="H10" s="31"/>
      <c r="I10" s="31"/>
      <c r="J10" s="31"/>
      <c r="K10" s="31"/>
      <c r="L10" s="9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6.5" customHeight="1" x14ac:dyDescent="0.2">
      <c r="A11" s="31"/>
      <c r="B11" s="32"/>
      <c r="C11" s="31"/>
      <c r="D11" s="31"/>
      <c r="E11" s="302" t="s">
        <v>126</v>
      </c>
      <c r="F11" s="311"/>
      <c r="G11" s="311"/>
      <c r="H11" s="311"/>
      <c r="I11" s="31"/>
      <c r="J11" s="31"/>
      <c r="K11" s="31"/>
      <c r="L11" s="9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x14ac:dyDescent="0.2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9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2" customHeight="1" x14ac:dyDescent="0.2">
      <c r="A13" s="31"/>
      <c r="B13" s="32"/>
      <c r="C13" s="31"/>
      <c r="D13" s="26" t="s">
        <v>19</v>
      </c>
      <c r="E13" s="31"/>
      <c r="F13" s="24" t="s">
        <v>20</v>
      </c>
      <c r="G13" s="31"/>
      <c r="H13" s="31"/>
      <c r="I13" s="26" t="s">
        <v>21</v>
      </c>
      <c r="J13" s="24" t="s">
        <v>3</v>
      </c>
      <c r="K13" s="31"/>
      <c r="L13" s="9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12" customHeight="1" x14ac:dyDescent="0.2">
      <c r="A14" s="31"/>
      <c r="B14" s="32"/>
      <c r="C14" s="31"/>
      <c r="D14" s="26" t="s">
        <v>22</v>
      </c>
      <c r="E14" s="31"/>
      <c r="F14" s="24" t="s">
        <v>23</v>
      </c>
      <c r="G14" s="31"/>
      <c r="H14" s="31"/>
      <c r="I14" s="26" t="s">
        <v>24</v>
      </c>
      <c r="J14" s="49" t="str">
        <f>'Rekapitulace stavby'!AN8</f>
        <v>19. 5. 2021</v>
      </c>
      <c r="K14" s="31"/>
      <c r="L14" s="9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0.9" customHeight="1" x14ac:dyDescent="0.2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9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12" customHeight="1" x14ac:dyDescent="0.2">
      <c r="A16" s="31"/>
      <c r="B16" s="32"/>
      <c r="C16" s="31"/>
      <c r="D16" s="26" t="s">
        <v>26</v>
      </c>
      <c r="E16" s="31"/>
      <c r="F16" s="31"/>
      <c r="G16" s="31"/>
      <c r="H16" s="31"/>
      <c r="I16" s="26" t="s">
        <v>27</v>
      </c>
      <c r="J16" s="24" t="str">
        <f>IF('Rekapitulace stavby'!AN10="","",'Rekapitulace stavby'!AN10)</f>
        <v/>
      </c>
      <c r="K16" s="31"/>
      <c r="L16" s="9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 x14ac:dyDescent="0.2">
      <c r="A17" s="31"/>
      <c r="B17" s="32"/>
      <c r="C17" s="31"/>
      <c r="D17" s="31"/>
      <c r="E17" s="24" t="str">
        <f>IF('Rekapitulace stavby'!E11="","",'Rekapitulace stavby'!E11)</f>
        <v xml:space="preserve"> </v>
      </c>
      <c r="F17" s="31"/>
      <c r="G17" s="31"/>
      <c r="H17" s="31"/>
      <c r="I17" s="26" t="s">
        <v>29</v>
      </c>
      <c r="J17" s="24" t="str">
        <f>IF('Rekapitulace stavby'!AN11="","",'Rekapitulace stavby'!AN11)</f>
        <v/>
      </c>
      <c r="K17" s="31"/>
      <c r="L17" s="9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customHeight="1" x14ac:dyDescent="0.2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9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 x14ac:dyDescent="0.2">
      <c r="A19" s="31"/>
      <c r="B19" s="32"/>
      <c r="C19" s="31"/>
      <c r="D19" s="26" t="s">
        <v>30</v>
      </c>
      <c r="E19" s="31"/>
      <c r="F19" s="31"/>
      <c r="G19" s="31"/>
      <c r="H19" s="31"/>
      <c r="I19" s="26" t="s">
        <v>27</v>
      </c>
      <c r="J19" s="27" t="str">
        <f>'Rekapitulace stavby'!AN13</f>
        <v>Vyplň údaj</v>
      </c>
      <c r="K19" s="31"/>
      <c r="L19" s="9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 x14ac:dyDescent="0.2">
      <c r="A20" s="31"/>
      <c r="B20" s="32"/>
      <c r="C20" s="31"/>
      <c r="D20" s="31"/>
      <c r="E20" s="314" t="str">
        <f>'Rekapitulace stavby'!E14</f>
        <v>Vyplň údaj</v>
      </c>
      <c r="F20" s="281"/>
      <c r="G20" s="281"/>
      <c r="H20" s="281"/>
      <c r="I20" s="26" t="s">
        <v>29</v>
      </c>
      <c r="J20" s="27" t="str">
        <f>'Rekapitulace stavby'!AN14</f>
        <v>Vyplň údaj</v>
      </c>
      <c r="K20" s="31"/>
      <c r="L20" s="9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customHeight="1" x14ac:dyDescent="0.2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9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 x14ac:dyDescent="0.2">
      <c r="A22" s="31"/>
      <c r="B22" s="32"/>
      <c r="C22" s="31"/>
      <c r="D22" s="26" t="s">
        <v>32</v>
      </c>
      <c r="E22" s="31"/>
      <c r="F22" s="31"/>
      <c r="G22" s="31"/>
      <c r="H22" s="31"/>
      <c r="I22" s="26" t="s">
        <v>27</v>
      </c>
      <c r="J22" s="24" t="s">
        <v>3</v>
      </c>
      <c r="K22" s="31"/>
      <c r="L22" s="9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 x14ac:dyDescent="0.2">
      <c r="A23" s="31"/>
      <c r="B23" s="32"/>
      <c r="C23" s="31"/>
      <c r="D23" s="31"/>
      <c r="E23" s="24" t="s">
        <v>33</v>
      </c>
      <c r="F23" s="31"/>
      <c r="G23" s="31"/>
      <c r="H23" s="31"/>
      <c r="I23" s="26" t="s">
        <v>29</v>
      </c>
      <c r="J23" s="24" t="s">
        <v>3</v>
      </c>
      <c r="K23" s="31"/>
      <c r="L23" s="9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customHeight="1" x14ac:dyDescent="0.2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9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 x14ac:dyDescent="0.2">
      <c r="A25" s="31"/>
      <c r="B25" s="32"/>
      <c r="C25" s="31"/>
      <c r="D25" s="26" t="s">
        <v>35</v>
      </c>
      <c r="E25" s="31"/>
      <c r="F25" s="31"/>
      <c r="G25" s="31"/>
      <c r="H25" s="31"/>
      <c r="I25" s="26" t="s">
        <v>27</v>
      </c>
      <c r="J25" s="24" t="str">
        <f>IF('Rekapitulace stavby'!AN19="","",'Rekapitulace stavby'!AN19)</f>
        <v/>
      </c>
      <c r="K25" s="31"/>
      <c r="L25" s="9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 x14ac:dyDescent="0.2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29</v>
      </c>
      <c r="J26" s="24" t="str">
        <f>IF('Rekapitulace stavby'!AN20="","",'Rekapitulace stavby'!AN20)</f>
        <v/>
      </c>
      <c r="K26" s="31"/>
      <c r="L26" s="9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94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 x14ac:dyDescent="0.2">
      <c r="A28" s="31"/>
      <c r="B28" s="32"/>
      <c r="C28" s="31"/>
      <c r="D28" s="26" t="s">
        <v>36</v>
      </c>
      <c r="E28" s="31"/>
      <c r="F28" s="31"/>
      <c r="G28" s="31"/>
      <c r="H28" s="31"/>
      <c r="I28" s="31"/>
      <c r="J28" s="31"/>
      <c r="K28" s="31"/>
      <c r="L28" s="9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 x14ac:dyDescent="0.2">
      <c r="A29" s="95"/>
      <c r="B29" s="96"/>
      <c r="C29" s="95"/>
      <c r="D29" s="95"/>
      <c r="E29" s="285" t="s">
        <v>3</v>
      </c>
      <c r="F29" s="285"/>
      <c r="G29" s="285"/>
      <c r="H29" s="285"/>
      <c r="I29" s="95"/>
      <c r="J29" s="95"/>
      <c r="K29" s="95"/>
      <c r="L29" s="97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2" customFormat="1" ht="6.95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9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 x14ac:dyDescent="0.2">
      <c r="A31" s="31"/>
      <c r="B31" s="32"/>
      <c r="C31" s="31"/>
      <c r="D31" s="60"/>
      <c r="E31" s="60"/>
      <c r="F31" s="60"/>
      <c r="G31" s="60"/>
      <c r="H31" s="60"/>
      <c r="I31" s="60"/>
      <c r="J31" s="60"/>
      <c r="K31" s="60"/>
      <c r="L31" s="9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 x14ac:dyDescent="0.2">
      <c r="A32" s="31"/>
      <c r="B32" s="32"/>
      <c r="C32" s="31"/>
      <c r="D32" s="98" t="s">
        <v>38</v>
      </c>
      <c r="E32" s="31"/>
      <c r="F32" s="31"/>
      <c r="G32" s="31"/>
      <c r="H32" s="31"/>
      <c r="I32" s="31"/>
      <c r="J32" s="65">
        <f>ROUND(J93, 2)</f>
        <v>0</v>
      </c>
      <c r="K32" s="31"/>
      <c r="L32" s="9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 x14ac:dyDescent="0.2">
      <c r="A33" s="31"/>
      <c r="B33" s="32"/>
      <c r="C33" s="31"/>
      <c r="D33" s="60"/>
      <c r="E33" s="60"/>
      <c r="F33" s="60"/>
      <c r="G33" s="60"/>
      <c r="H33" s="60"/>
      <c r="I33" s="60"/>
      <c r="J33" s="60"/>
      <c r="K33" s="60"/>
      <c r="L33" s="9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 x14ac:dyDescent="0.2">
      <c r="A34" s="31"/>
      <c r="B34" s="32"/>
      <c r="C34" s="31"/>
      <c r="D34" s="31"/>
      <c r="E34" s="31"/>
      <c r="F34" s="35" t="s">
        <v>40</v>
      </c>
      <c r="G34" s="31"/>
      <c r="H34" s="31"/>
      <c r="I34" s="35" t="s">
        <v>39</v>
      </c>
      <c r="J34" s="35" t="s">
        <v>41</v>
      </c>
      <c r="K34" s="31"/>
      <c r="L34" s="9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 x14ac:dyDescent="0.2">
      <c r="A35" s="31"/>
      <c r="B35" s="32"/>
      <c r="C35" s="31"/>
      <c r="D35" s="99" t="s">
        <v>42</v>
      </c>
      <c r="E35" s="26" t="s">
        <v>43</v>
      </c>
      <c r="F35" s="100">
        <f>ROUND((SUM(BE93:BE186)),  2)</f>
        <v>0</v>
      </c>
      <c r="G35" s="31"/>
      <c r="H35" s="31"/>
      <c r="I35" s="101">
        <v>0.21</v>
      </c>
      <c r="J35" s="100">
        <f>ROUND(((SUM(BE93:BE186))*I35),  2)</f>
        <v>0</v>
      </c>
      <c r="K35" s="31"/>
      <c r="L35" s="9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 x14ac:dyDescent="0.2">
      <c r="A36" s="31"/>
      <c r="B36" s="32"/>
      <c r="C36" s="31"/>
      <c r="D36" s="31"/>
      <c r="E36" s="26" t="s">
        <v>44</v>
      </c>
      <c r="F36" s="100">
        <f>ROUND((SUM(BF93:BF186)),  2)</f>
        <v>0</v>
      </c>
      <c r="G36" s="31"/>
      <c r="H36" s="31"/>
      <c r="I36" s="101">
        <v>0.15</v>
      </c>
      <c r="J36" s="100">
        <f>ROUND(((SUM(BF93:BF186))*I36),  2)</f>
        <v>0</v>
      </c>
      <c r="K36" s="31"/>
      <c r="L36" s="9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 x14ac:dyDescent="0.2">
      <c r="A37" s="31"/>
      <c r="B37" s="32"/>
      <c r="C37" s="31"/>
      <c r="D37" s="31"/>
      <c r="E37" s="26" t="s">
        <v>45</v>
      </c>
      <c r="F37" s="100">
        <f>ROUND((SUM(BG93:BG186)),  2)</f>
        <v>0</v>
      </c>
      <c r="G37" s="31"/>
      <c r="H37" s="31"/>
      <c r="I37" s="101">
        <v>0.21</v>
      </c>
      <c r="J37" s="100">
        <f>0</f>
        <v>0</v>
      </c>
      <c r="K37" s="31"/>
      <c r="L37" s="9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 x14ac:dyDescent="0.2">
      <c r="A38" s="31"/>
      <c r="B38" s="32"/>
      <c r="C38" s="31"/>
      <c r="D38" s="31"/>
      <c r="E38" s="26" t="s">
        <v>46</v>
      </c>
      <c r="F38" s="100">
        <f>ROUND((SUM(BH93:BH186)),  2)</f>
        <v>0</v>
      </c>
      <c r="G38" s="31"/>
      <c r="H38" s="31"/>
      <c r="I38" s="101">
        <v>0.15</v>
      </c>
      <c r="J38" s="100">
        <f>0</f>
        <v>0</v>
      </c>
      <c r="K38" s="31"/>
      <c r="L38" s="9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 x14ac:dyDescent="0.2">
      <c r="A39" s="31"/>
      <c r="B39" s="32"/>
      <c r="C39" s="31"/>
      <c r="D39" s="31"/>
      <c r="E39" s="26" t="s">
        <v>47</v>
      </c>
      <c r="F39" s="100">
        <f>ROUND((SUM(BI93:BI186)),  2)</f>
        <v>0</v>
      </c>
      <c r="G39" s="31"/>
      <c r="H39" s="31"/>
      <c r="I39" s="101">
        <v>0</v>
      </c>
      <c r="J39" s="100">
        <f>0</f>
        <v>0</v>
      </c>
      <c r="K39" s="31"/>
      <c r="L39" s="9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9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 x14ac:dyDescent="0.2">
      <c r="A41" s="31"/>
      <c r="B41" s="32"/>
      <c r="C41" s="102"/>
      <c r="D41" s="103" t="s">
        <v>48</v>
      </c>
      <c r="E41" s="54"/>
      <c r="F41" s="54"/>
      <c r="G41" s="104" t="s">
        <v>49</v>
      </c>
      <c r="H41" s="105" t="s">
        <v>50</v>
      </c>
      <c r="I41" s="54"/>
      <c r="J41" s="106">
        <f>SUM(J32:J39)</f>
        <v>0</v>
      </c>
      <c r="K41" s="107"/>
      <c r="L41" s="9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 x14ac:dyDescent="0.2">
      <c r="A42" s="31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9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6" spans="1:31" s="2" customFormat="1" ht="6.95" customHeight="1" x14ac:dyDescent="0.2">
      <c r="A46" s="31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94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s="2" customFormat="1" ht="24.95" customHeight="1" x14ac:dyDescent="0.2">
      <c r="A47" s="31"/>
      <c r="B47" s="32"/>
      <c r="C47" s="20" t="s">
        <v>127</v>
      </c>
      <c r="D47" s="31"/>
      <c r="E47" s="31"/>
      <c r="F47" s="31"/>
      <c r="G47" s="31"/>
      <c r="H47" s="31"/>
      <c r="I47" s="31"/>
      <c r="J47" s="31"/>
      <c r="K47" s="31"/>
      <c r="L47" s="94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s="2" customFormat="1" ht="6.95" customHeight="1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94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47" s="2" customFormat="1" ht="12" customHeight="1" x14ac:dyDescent="0.2">
      <c r="A49" s="31"/>
      <c r="B49" s="32"/>
      <c r="C49" s="26" t="s">
        <v>17</v>
      </c>
      <c r="D49" s="31"/>
      <c r="E49" s="31"/>
      <c r="F49" s="31"/>
      <c r="G49" s="31"/>
      <c r="H49" s="31"/>
      <c r="I49" s="31"/>
      <c r="J49" s="31"/>
      <c r="K49" s="31"/>
      <c r="L49" s="94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47" s="2" customFormat="1" ht="16.5" customHeight="1" x14ac:dyDescent="0.2">
      <c r="A50" s="31"/>
      <c r="B50" s="32"/>
      <c r="C50" s="31"/>
      <c r="D50" s="31"/>
      <c r="E50" s="312" t="str">
        <f>E7</f>
        <v>Výměna krytiny MŠ Břilice</v>
      </c>
      <c r="F50" s="313"/>
      <c r="G50" s="313"/>
      <c r="H50" s="313"/>
      <c r="I50" s="31"/>
      <c r="J50" s="31"/>
      <c r="K50" s="31"/>
      <c r="L50" s="94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47" s="1" customFormat="1" ht="12" customHeight="1" x14ac:dyDescent="0.2">
      <c r="B51" s="19"/>
      <c r="C51" s="26" t="s">
        <v>120</v>
      </c>
      <c r="L51" s="19"/>
    </row>
    <row r="52" spans="1:47" s="2" customFormat="1" ht="16.5" customHeight="1" x14ac:dyDescent="0.2">
      <c r="A52" s="31"/>
      <c r="B52" s="32"/>
      <c r="C52" s="31"/>
      <c r="D52" s="31"/>
      <c r="E52" s="312" t="s">
        <v>491</v>
      </c>
      <c r="F52" s="311"/>
      <c r="G52" s="311"/>
      <c r="H52" s="311"/>
      <c r="I52" s="31"/>
      <c r="J52" s="31"/>
      <c r="K52" s="31"/>
      <c r="L52" s="94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47" s="2" customFormat="1" ht="12" customHeight="1" x14ac:dyDescent="0.2">
      <c r="A53" s="31"/>
      <c r="B53" s="32"/>
      <c r="C53" s="26" t="s">
        <v>125</v>
      </c>
      <c r="D53" s="31"/>
      <c r="E53" s="31"/>
      <c r="F53" s="31"/>
      <c r="G53" s="31"/>
      <c r="H53" s="31"/>
      <c r="I53" s="31"/>
      <c r="J53" s="31"/>
      <c r="K53" s="31"/>
      <c r="L53" s="94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47" s="2" customFormat="1" ht="16.5" customHeight="1" x14ac:dyDescent="0.2">
      <c r="A54" s="31"/>
      <c r="B54" s="32"/>
      <c r="C54" s="31"/>
      <c r="D54" s="31"/>
      <c r="E54" s="302" t="str">
        <f>E11</f>
        <v>01 - stavební část</v>
      </c>
      <c r="F54" s="311"/>
      <c r="G54" s="311"/>
      <c r="H54" s="311"/>
      <c r="I54" s="31"/>
      <c r="J54" s="31"/>
      <c r="K54" s="31"/>
      <c r="L54" s="94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47" s="2" customFormat="1" ht="6.95" customHeight="1" x14ac:dyDescent="0.2">
      <c r="A55" s="31"/>
      <c r="B55" s="32"/>
      <c r="C55" s="31"/>
      <c r="D55" s="31"/>
      <c r="E55" s="31"/>
      <c r="F55" s="31"/>
      <c r="G55" s="31"/>
      <c r="H55" s="31"/>
      <c r="I55" s="31"/>
      <c r="J55" s="31"/>
      <c r="K55" s="31"/>
      <c r="L55" s="94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47" s="2" customFormat="1" ht="12" customHeight="1" x14ac:dyDescent="0.2">
      <c r="A56" s="31"/>
      <c r="B56" s="32"/>
      <c r="C56" s="26" t="s">
        <v>22</v>
      </c>
      <c r="D56" s="31"/>
      <c r="E56" s="31"/>
      <c r="F56" s="24" t="str">
        <f>F14</f>
        <v>Břilice</v>
      </c>
      <c r="G56" s="31"/>
      <c r="H56" s="31"/>
      <c r="I56" s="26" t="s">
        <v>24</v>
      </c>
      <c r="J56" s="49" t="str">
        <f>IF(J14="","",J14)</f>
        <v>19. 5. 2021</v>
      </c>
      <c r="K56" s="31"/>
      <c r="L56" s="94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47" s="2" customFormat="1" ht="6.95" customHeight="1" x14ac:dyDescent="0.2">
      <c r="A57" s="31"/>
      <c r="B57" s="32"/>
      <c r="C57" s="31"/>
      <c r="D57" s="31"/>
      <c r="E57" s="31"/>
      <c r="F57" s="31"/>
      <c r="G57" s="31"/>
      <c r="H57" s="31"/>
      <c r="I57" s="31"/>
      <c r="J57" s="31"/>
      <c r="K57" s="31"/>
      <c r="L57" s="94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47" s="2" customFormat="1" ht="25.7" customHeight="1" x14ac:dyDescent="0.2">
      <c r="A58" s="31"/>
      <c r="B58" s="32"/>
      <c r="C58" s="26" t="s">
        <v>26</v>
      </c>
      <c r="D58" s="31"/>
      <c r="E58" s="31"/>
      <c r="F58" s="24" t="str">
        <f>E17</f>
        <v xml:space="preserve"> </v>
      </c>
      <c r="G58" s="31"/>
      <c r="H58" s="31"/>
      <c r="I58" s="26" t="s">
        <v>32</v>
      </c>
      <c r="J58" s="29" t="str">
        <f>E23</f>
        <v>Ing.Vladimír Knapík, Třeboň</v>
      </c>
      <c r="K58" s="31"/>
      <c r="L58" s="94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47" s="2" customFormat="1" ht="15.2" customHeight="1" x14ac:dyDescent="0.2">
      <c r="A59" s="31"/>
      <c r="B59" s="32"/>
      <c r="C59" s="26" t="s">
        <v>30</v>
      </c>
      <c r="D59" s="31"/>
      <c r="E59" s="31"/>
      <c r="F59" s="24" t="str">
        <f>IF(E20="","",E20)</f>
        <v>Vyplň údaj</v>
      </c>
      <c r="G59" s="31"/>
      <c r="H59" s="31"/>
      <c r="I59" s="26" t="s">
        <v>35</v>
      </c>
      <c r="J59" s="29" t="str">
        <f>E26</f>
        <v xml:space="preserve"> </v>
      </c>
      <c r="K59" s="31"/>
      <c r="L59" s="94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47" s="2" customFormat="1" ht="10.35" customHeight="1" x14ac:dyDescent="0.2">
      <c r="A60" s="31"/>
      <c r="B60" s="32"/>
      <c r="C60" s="31"/>
      <c r="D60" s="31"/>
      <c r="E60" s="31"/>
      <c r="F60" s="31"/>
      <c r="G60" s="31"/>
      <c r="H60" s="31"/>
      <c r="I60" s="31"/>
      <c r="J60" s="31"/>
      <c r="K60" s="31"/>
      <c r="L60" s="94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47" s="2" customFormat="1" ht="29.25" customHeight="1" x14ac:dyDescent="0.2">
      <c r="A61" s="31"/>
      <c r="B61" s="32"/>
      <c r="C61" s="108" t="s">
        <v>128</v>
      </c>
      <c r="D61" s="102"/>
      <c r="E61" s="102"/>
      <c r="F61" s="102"/>
      <c r="G61" s="102"/>
      <c r="H61" s="102"/>
      <c r="I61" s="102"/>
      <c r="J61" s="109" t="s">
        <v>129</v>
      </c>
      <c r="K61" s="102"/>
      <c r="L61" s="9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47" s="2" customFormat="1" ht="10.35" customHeight="1" x14ac:dyDescent="0.2">
      <c r="A62" s="31"/>
      <c r="B62" s="32"/>
      <c r="C62" s="31"/>
      <c r="D62" s="31"/>
      <c r="E62" s="31"/>
      <c r="F62" s="31"/>
      <c r="G62" s="31"/>
      <c r="H62" s="31"/>
      <c r="I62" s="31"/>
      <c r="J62" s="31"/>
      <c r="K62" s="31"/>
      <c r="L62" s="94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47" s="2" customFormat="1" ht="22.9" customHeight="1" x14ac:dyDescent="0.2">
      <c r="A63" s="31"/>
      <c r="B63" s="32"/>
      <c r="C63" s="110" t="s">
        <v>70</v>
      </c>
      <c r="D63" s="31"/>
      <c r="E63" s="31"/>
      <c r="F63" s="31"/>
      <c r="G63" s="31"/>
      <c r="H63" s="31"/>
      <c r="I63" s="31"/>
      <c r="J63" s="65">
        <f>J93</f>
        <v>0</v>
      </c>
      <c r="K63" s="31"/>
      <c r="L63" s="94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U63" s="16" t="s">
        <v>130</v>
      </c>
    </row>
    <row r="64" spans="1:47" s="9" customFormat="1" ht="24.95" customHeight="1" x14ac:dyDescent="0.2">
      <c r="B64" s="111"/>
      <c r="D64" s="112" t="s">
        <v>131</v>
      </c>
      <c r="E64" s="113"/>
      <c r="F64" s="113"/>
      <c r="G64" s="113"/>
      <c r="H64" s="113"/>
      <c r="I64" s="113"/>
      <c r="J64" s="114">
        <f>J94</f>
        <v>0</v>
      </c>
      <c r="L64" s="111"/>
    </row>
    <row r="65" spans="1:31" s="10" customFormat="1" ht="19.899999999999999" customHeight="1" x14ac:dyDescent="0.2">
      <c r="B65" s="115"/>
      <c r="D65" s="116" t="s">
        <v>132</v>
      </c>
      <c r="E65" s="117"/>
      <c r="F65" s="117"/>
      <c r="G65" s="117"/>
      <c r="H65" s="117"/>
      <c r="I65" s="117"/>
      <c r="J65" s="118">
        <f>J95</f>
        <v>0</v>
      </c>
      <c r="L65" s="115"/>
    </row>
    <row r="66" spans="1:31" s="10" customFormat="1" ht="19.899999999999999" customHeight="1" x14ac:dyDescent="0.2">
      <c r="B66" s="115"/>
      <c r="D66" s="116" t="s">
        <v>133</v>
      </c>
      <c r="E66" s="117"/>
      <c r="F66" s="117"/>
      <c r="G66" s="117"/>
      <c r="H66" s="117"/>
      <c r="I66" s="117"/>
      <c r="J66" s="118">
        <f>J100</f>
        <v>0</v>
      </c>
      <c r="L66" s="115"/>
    </row>
    <row r="67" spans="1:31" s="9" customFormat="1" ht="24.95" customHeight="1" x14ac:dyDescent="0.2">
      <c r="B67" s="111"/>
      <c r="D67" s="112" t="s">
        <v>134</v>
      </c>
      <c r="E67" s="113"/>
      <c r="F67" s="113"/>
      <c r="G67" s="113"/>
      <c r="H67" s="113"/>
      <c r="I67" s="113"/>
      <c r="J67" s="114">
        <f>J109</f>
        <v>0</v>
      </c>
      <c r="L67" s="111"/>
    </row>
    <row r="68" spans="1:31" s="10" customFormat="1" ht="19.899999999999999" customHeight="1" x14ac:dyDescent="0.2">
      <c r="B68" s="115"/>
      <c r="D68" s="116" t="s">
        <v>135</v>
      </c>
      <c r="E68" s="117"/>
      <c r="F68" s="117"/>
      <c r="G68" s="117"/>
      <c r="H68" s="117"/>
      <c r="I68" s="117"/>
      <c r="J68" s="118">
        <f>J110</f>
        <v>0</v>
      </c>
      <c r="L68" s="115"/>
    </row>
    <row r="69" spans="1:31" s="10" customFormat="1" ht="19.899999999999999" customHeight="1" x14ac:dyDescent="0.2">
      <c r="B69" s="115"/>
      <c r="D69" s="116" t="s">
        <v>136</v>
      </c>
      <c r="E69" s="117"/>
      <c r="F69" s="117"/>
      <c r="G69" s="117"/>
      <c r="H69" s="117"/>
      <c r="I69" s="117"/>
      <c r="J69" s="118">
        <f>J114</f>
        <v>0</v>
      </c>
      <c r="L69" s="115"/>
    </row>
    <row r="70" spans="1:31" s="10" customFormat="1" ht="19.899999999999999" customHeight="1" x14ac:dyDescent="0.2">
      <c r="B70" s="115"/>
      <c r="D70" s="116" t="s">
        <v>137</v>
      </c>
      <c r="E70" s="117"/>
      <c r="F70" s="117"/>
      <c r="G70" s="117"/>
      <c r="H70" s="117"/>
      <c r="I70" s="117"/>
      <c r="J70" s="118">
        <f>J129</f>
        <v>0</v>
      </c>
      <c r="L70" s="115"/>
    </row>
    <row r="71" spans="1:31" s="10" customFormat="1" ht="19.899999999999999" customHeight="1" x14ac:dyDescent="0.2">
      <c r="B71" s="115"/>
      <c r="D71" s="116" t="s">
        <v>138</v>
      </c>
      <c r="E71" s="117"/>
      <c r="F71" s="117"/>
      <c r="G71" s="117"/>
      <c r="H71" s="117"/>
      <c r="I71" s="117"/>
      <c r="J71" s="118">
        <f>J169</f>
        <v>0</v>
      </c>
      <c r="L71" s="115"/>
    </row>
    <row r="72" spans="1:31" s="2" customFormat="1" ht="21.75" customHeight="1" x14ac:dyDescent="0.2">
      <c r="A72" s="31"/>
      <c r="B72" s="32"/>
      <c r="C72" s="31"/>
      <c r="D72" s="31"/>
      <c r="E72" s="31"/>
      <c r="F72" s="31"/>
      <c r="G72" s="31"/>
      <c r="H72" s="31"/>
      <c r="I72" s="31"/>
      <c r="J72" s="31"/>
      <c r="K72" s="31"/>
      <c r="L72" s="94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1:31" s="2" customFormat="1" ht="6.95" customHeight="1" x14ac:dyDescent="0.2">
      <c r="A73" s="31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94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</row>
    <row r="77" spans="1:31" s="2" customFormat="1" ht="6.95" customHeight="1" x14ac:dyDescent="0.2">
      <c r="A77" s="31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9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s="2" customFormat="1" ht="24.95" customHeight="1" x14ac:dyDescent="0.2">
      <c r="A78" s="31"/>
      <c r="B78" s="32"/>
      <c r="C78" s="20" t="s">
        <v>139</v>
      </c>
      <c r="D78" s="31"/>
      <c r="E78" s="31"/>
      <c r="F78" s="31"/>
      <c r="G78" s="31"/>
      <c r="H78" s="31"/>
      <c r="I78" s="31"/>
      <c r="J78" s="31"/>
      <c r="K78" s="31"/>
      <c r="L78" s="94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1:31" s="2" customFormat="1" ht="6.95" customHeight="1" x14ac:dyDescent="0.2">
      <c r="A79" s="31"/>
      <c r="B79" s="32"/>
      <c r="C79" s="31"/>
      <c r="D79" s="31"/>
      <c r="E79" s="31"/>
      <c r="F79" s="31"/>
      <c r="G79" s="31"/>
      <c r="H79" s="31"/>
      <c r="I79" s="31"/>
      <c r="J79" s="31"/>
      <c r="K79" s="31"/>
      <c r="L79" s="94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</row>
    <row r="80" spans="1:31" s="2" customFormat="1" ht="12" customHeight="1" x14ac:dyDescent="0.2">
      <c r="A80" s="31"/>
      <c r="B80" s="32"/>
      <c r="C80" s="26" t="s">
        <v>17</v>
      </c>
      <c r="D80" s="31"/>
      <c r="E80" s="31"/>
      <c r="F80" s="31"/>
      <c r="G80" s="31"/>
      <c r="H80" s="31"/>
      <c r="I80" s="31"/>
      <c r="J80" s="31"/>
      <c r="K80" s="31"/>
      <c r="L80" s="94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:65" s="2" customFormat="1" ht="16.5" customHeight="1" x14ac:dyDescent="0.2">
      <c r="A81" s="31"/>
      <c r="B81" s="32"/>
      <c r="C81" s="31"/>
      <c r="D81" s="31"/>
      <c r="E81" s="312" t="str">
        <f>E7</f>
        <v>Výměna krytiny MŠ Břilice</v>
      </c>
      <c r="F81" s="313"/>
      <c r="G81" s="313"/>
      <c r="H81" s="313"/>
      <c r="I81" s="31"/>
      <c r="J81" s="31"/>
      <c r="K81" s="31"/>
      <c r="L81" s="9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65" s="1" customFormat="1" ht="12" customHeight="1" x14ac:dyDescent="0.2">
      <c r="B82" s="19"/>
      <c r="C82" s="26" t="s">
        <v>120</v>
      </c>
      <c r="L82" s="19"/>
    </row>
    <row r="83" spans="1:65" s="2" customFormat="1" ht="16.5" customHeight="1" x14ac:dyDescent="0.2">
      <c r="A83" s="31"/>
      <c r="B83" s="32"/>
      <c r="C83" s="31"/>
      <c r="D83" s="31"/>
      <c r="E83" s="312" t="s">
        <v>491</v>
      </c>
      <c r="F83" s="311"/>
      <c r="G83" s="311"/>
      <c r="H83" s="311"/>
      <c r="I83" s="31"/>
      <c r="J83" s="31"/>
      <c r="K83" s="31"/>
      <c r="L83" s="9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65" s="2" customFormat="1" ht="12" customHeight="1" x14ac:dyDescent="0.2">
      <c r="A84" s="31"/>
      <c r="B84" s="32"/>
      <c r="C84" s="26" t="s">
        <v>125</v>
      </c>
      <c r="D84" s="31"/>
      <c r="E84" s="31"/>
      <c r="F84" s="31"/>
      <c r="G84" s="31"/>
      <c r="H84" s="31"/>
      <c r="I84" s="31"/>
      <c r="J84" s="31"/>
      <c r="K84" s="31"/>
      <c r="L84" s="9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65" s="2" customFormat="1" ht="16.5" customHeight="1" x14ac:dyDescent="0.2">
      <c r="A85" s="31"/>
      <c r="B85" s="32"/>
      <c r="C85" s="31"/>
      <c r="D85" s="31"/>
      <c r="E85" s="302" t="str">
        <f>E11</f>
        <v>01 - stavební část</v>
      </c>
      <c r="F85" s="311"/>
      <c r="G85" s="311"/>
      <c r="H85" s="311"/>
      <c r="I85" s="31"/>
      <c r="J85" s="31"/>
      <c r="K85" s="31"/>
      <c r="L85" s="9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65" s="2" customFormat="1" ht="6.95" customHeight="1" x14ac:dyDescent="0.2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9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65" s="2" customFormat="1" ht="12" customHeight="1" x14ac:dyDescent="0.2">
      <c r="A87" s="31"/>
      <c r="B87" s="32"/>
      <c r="C87" s="26" t="s">
        <v>22</v>
      </c>
      <c r="D87" s="31"/>
      <c r="E87" s="31"/>
      <c r="F87" s="24" t="str">
        <f>F14</f>
        <v>Břilice</v>
      </c>
      <c r="G87" s="31"/>
      <c r="H87" s="31"/>
      <c r="I87" s="26" t="s">
        <v>24</v>
      </c>
      <c r="J87" s="49" t="str">
        <f>IF(J14="","",J14)</f>
        <v>19. 5. 2021</v>
      </c>
      <c r="K87" s="31"/>
      <c r="L87" s="9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65" s="2" customFormat="1" ht="6.95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9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65" s="2" customFormat="1" ht="25.7" customHeight="1" x14ac:dyDescent="0.2">
      <c r="A89" s="31"/>
      <c r="B89" s="32"/>
      <c r="C89" s="26" t="s">
        <v>26</v>
      </c>
      <c r="D89" s="31"/>
      <c r="E89" s="31"/>
      <c r="F89" s="24" t="str">
        <f>E17</f>
        <v xml:space="preserve"> </v>
      </c>
      <c r="G89" s="31"/>
      <c r="H89" s="31"/>
      <c r="I89" s="26" t="s">
        <v>32</v>
      </c>
      <c r="J89" s="29" t="str">
        <f>E23</f>
        <v>Ing.Vladimír Knapík, Třeboň</v>
      </c>
      <c r="K89" s="31"/>
      <c r="L89" s="9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65" s="2" customFormat="1" ht="15.2" customHeight="1" x14ac:dyDescent="0.2">
      <c r="A90" s="31"/>
      <c r="B90" s="32"/>
      <c r="C90" s="26" t="s">
        <v>30</v>
      </c>
      <c r="D90" s="31"/>
      <c r="E90" s="31"/>
      <c r="F90" s="24" t="str">
        <f>IF(E20="","",E20)</f>
        <v>Vyplň údaj</v>
      </c>
      <c r="G90" s="31"/>
      <c r="H90" s="31"/>
      <c r="I90" s="26" t="s">
        <v>35</v>
      </c>
      <c r="J90" s="29" t="str">
        <f>E26</f>
        <v xml:space="preserve"> </v>
      </c>
      <c r="K90" s="31"/>
      <c r="L90" s="9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65" s="2" customFormat="1" ht="10.35" customHeight="1" x14ac:dyDescent="0.2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9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65" s="11" customFormat="1" ht="29.25" customHeight="1" x14ac:dyDescent="0.2">
      <c r="A92" s="119"/>
      <c r="B92" s="120"/>
      <c r="C92" s="121" t="s">
        <v>140</v>
      </c>
      <c r="D92" s="122" t="s">
        <v>57</v>
      </c>
      <c r="E92" s="122" t="s">
        <v>53</v>
      </c>
      <c r="F92" s="122" t="s">
        <v>54</v>
      </c>
      <c r="G92" s="122" t="s">
        <v>141</v>
      </c>
      <c r="H92" s="122" t="s">
        <v>142</v>
      </c>
      <c r="I92" s="122" t="s">
        <v>143</v>
      </c>
      <c r="J92" s="122" t="s">
        <v>129</v>
      </c>
      <c r="K92" s="123" t="s">
        <v>144</v>
      </c>
      <c r="L92" s="124"/>
      <c r="M92" s="56" t="s">
        <v>3</v>
      </c>
      <c r="N92" s="57" t="s">
        <v>42</v>
      </c>
      <c r="O92" s="57" t="s">
        <v>145</v>
      </c>
      <c r="P92" s="57" t="s">
        <v>146</v>
      </c>
      <c r="Q92" s="57" t="s">
        <v>147</v>
      </c>
      <c r="R92" s="57" t="s">
        <v>148</v>
      </c>
      <c r="S92" s="57" t="s">
        <v>149</v>
      </c>
      <c r="T92" s="58" t="s">
        <v>150</v>
      </c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</row>
    <row r="93" spans="1:65" s="2" customFormat="1" ht="22.9" customHeight="1" x14ac:dyDescent="0.25">
      <c r="A93" s="31"/>
      <c r="B93" s="32"/>
      <c r="C93" s="63" t="s">
        <v>151</v>
      </c>
      <c r="D93" s="31"/>
      <c r="E93" s="31"/>
      <c r="F93" s="31"/>
      <c r="G93" s="31"/>
      <c r="H93" s="31"/>
      <c r="I93" s="31"/>
      <c r="J93" s="125">
        <f>BK93</f>
        <v>0</v>
      </c>
      <c r="K93" s="31"/>
      <c r="L93" s="32"/>
      <c r="M93" s="59"/>
      <c r="N93" s="50"/>
      <c r="O93" s="60"/>
      <c r="P93" s="126">
        <f>P94+P109</f>
        <v>0</v>
      </c>
      <c r="Q93" s="60"/>
      <c r="R93" s="126">
        <f>R94+R109</f>
        <v>4.2987473700000001</v>
      </c>
      <c r="S93" s="60"/>
      <c r="T93" s="127">
        <f>T94+T109</f>
        <v>5.3650218699999996</v>
      </c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T93" s="16" t="s">
        <v>71</v>
      </c>
      <c r="AU93" s="16" t="s">
        <v>130</v>
      </c>
      <c r="BK93" s="128">
        <f>BK94+BK109</f>
        <v>0</v>
      </c>
    </row>
    <row r="94" spans="1:65" s="12" customFormat="1" ht="25.9" customHeight="1" x14ac:dyDescent="0.2">
      <c r="B94" s="129"/>
      <c r="D94" s="130" t="s">
        <v>71</v>
      </c>
      <c r="E94" s="131" t="s">
        <v>152</v>
      </c>
      <c r="F94" s="131" t="s">
        <v>153</v>
      </c>
      <c r="I94" s="132"/>
      <c r="J94" s="133">
        <f>BK94</f>
        <v>0</v>
      </c>
      <c r="L94" s="129"/>
      <c r="M94" s="134"/>
      <c r="N94" s="135"/>
      <c r="O94" s="135"/>
      <c r="P94" s="136">
        <f>P95+P100</f>
        <v>0</v>
      </c>
      <c r="Q94" s="135"/>
      <c r="R94" s="136">
        <f>R95+R100</f>
        <v>6.0376500000000007E-2</v>
      </c>
      <c r="S94" s="135"/>
      <c r="T94" s="137">
        <f>T95+T100</f>
        <v>0</v>
      </c>
      <c r="AR94" s="130" t="s">
        <v>79</v>
      </c>
      <c r="AT94" s="138" t="s">
        <v>71</v>
      </c>
      <c r="AU94" s="138" t="s">
        <v>72</v>
      </c>
      <c r="AY94" s="130" t="s">
        <v>154</v>
      </c>
      <c r="BK94" s="139">
        <f>BK95+BK100</f>
        <v>0</v>
      </c>
    </row>
    <row r="95" spans="1:65" s="12" customFormat="1" ht="22.9" customHeight="1" x14ac:dyDescent="0.2">
      <c r="B95" s="129"/>
      <c r="D95" s="130" t="s">
        <v>71</v>
      </c>
      <c r="E95" s="140" t="s">
        <v>155</v>
      </c>
      <c r="F95" s="140" t="s">
        <v>156</v>
      </c>
      <c r="I95" s="132"/>
      <c r="J95" s="141">
        <f>BK95</f>
        <v>0</v>
      </c>
      <c r="L95" s="129"/>
      <c r="M95" s="134"/>
      <c r="N95" s="135"/>
      <c r="O95" s="135"/>
      <c r="P95" s="136">
        <f>SUM(P96:P99)</f>
        <v>0</v>
      </c>
      <c r="Q95" s="135"/>
      <c r="R95" s="136">
        <f>SUM(R96:R99)</f>
        <v>2.8276500000000003E-2</v>
      </c>
      <c r="S95" s="135"/>
      <c r="T95" s="137">
        <f>SUM(T96:T99)</f>
        <v>0</v>
      </c>
      <c r="AR95" s="130" t="s">
        <v>79</v>
      </c>
      <c r="AT95" s="138" t="s">
        <v>71</v>
      </c>
      <c r="AU95" s="138" t="s">
        <v>79</v>
      </c>
      <c r="AY95" s="130" t="s">
        <v>154</v>
      </c>
      <c r="BK95" s="139">
        <f>SUM(BK96:BK99)</f>
        <v>0</v>
      </c>
    </row>
    <row r="96" spans="1:65" s="2" customFormat="1" ht="36" x14ac:dyDescent="0.2">
      <c r="A96" s="31"/>
      <c r="B96" s="142"/>
      <c r="C96" s="143" t="s">
        <v>79</v>
      </c>
      <c r="D96" s="143" t="s">
        <v>157</v>
      </c>
      <c r="E96" s="144" t="s">
        <v>158</v>
      </c>
      <c r="F96" s="145" t="s">
        <v>159</v>
      </c>
      <c r="G96" s="146" t="s">
        <v>106</v>
      </c>
      <c r="H96" s="147">
        <v>63.45</v>
      </c>
      <c r="I96" s="148"/>
      <c r="J96" s="149">
        <f>ROUND(I96*H96,2)</f>
        <v>0</v>
      </c>
      <c r="K96" s="145" t="s">
        <v>160</v>
      </c>
      <c r="L96" s="32"/>
      <c r="M96" s="150" t="s">
        <v>3</v>
      </c>
      <c r="N96" s="151" t="s">
        <v>43</v>
      </c>
      <c r="O96" s="52"/>
      <c r="P96" s="152">
        <f>O96*H96</f>
        <v>0</v>
      </c>
      <c r="Q96" s="152">
        <v>2.1000000000000001E-4</v>
      </c>
      <c r="R96" s="152">
        <f>Q96*H96</f>
        <v>1.3324500000000001E-2</v>
      </c>
      <c r="S96" s="152">
        <v>0</v>
      </c>
      <c r="T96" s="153">
        <f>S96*H96</f>
        <v>0</v>
      </c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R96" s="154" t="s">
        <v>161</v>
      </c>
      <c r="AT96" s="154" t="s">
        <v>157</v>
      </c>
      <c r="AU96" s="154" t="s">
        <v>81</v>
      </c>
      <c r="AY96" s="16" t="s">
        <v>154</v>
      </c>
      <c r="BE96" s="155">
        <f>IF(N96="základní",J96,0)</f>
        <v>0</v>
      </c>
      <c r="BF96" s="155">
        <f>IF(N96="snížená",J96,0)</f>
        <v>0</v>
      </c>
      <c r="BG96" s="155">
        <f>IF(N96="zákl. přenesená",J96,0)</f>
        <v>0</v>
      </c>
      <c r="BH96" s="155">
        <f>IF(N96="sníž. přenesená",J96,0)</f>
        <v>0</v>
      </c>
      <c r="BI96" s="155">
        <f>IF(N96="nulová",J96,0)</f>
        <v>0</v>
      </c>
      <c r="BJ96" s="16" t="s">
        <v>79</v>
      </c>
      <c r="BK96" s="155">
        <f>ROUND(I96*H96,2)</f>
        <v>0</v>
      </c>
      <c r="BL96" s="16" t="s">
        <v>161</v>
      </c>
      <c r="BM96" s="154" t="s">
        <v>162</v>
      </c>
    </row>
    <row r="97" spans="1:65" s="13" customFormat="1" x14ac:dyDescent="0.2">
      <c r="B97" s="156"/>
      <c r="D97" s="157" t="s">
        <v>163</v>
      </c>
      <c r="E97" s="158" t="s">
        <v>3</v>
      </c>
      <c r="F97" s="159" t="s">
        <v>164</v>
      </c>
      <c r="H97" s="160">
        <v>63.45</v>
      </c>
      <c r="I97" s="161"/>
      <c r="L97" s="156"/>
      <c r="M97" s="162"/>
      <c r="N97" s="163"/>
      <c r="O97" s="163"/>
      <c r="P97" s="163"/>
      <c r="Q97" s="163"/>
      <c r="R97" s="163"/>
      <c r="S97" s="163"/>
      <c r="T97" s="164"/>
      <c r="AT97" s="158" t="s">
        <v>163</v>
      </c>
      <c r="AU97" s="158" t="s">
        <v>81</v>
      </c>
      <c r="AV97" s="13" t="s">
        <v>81</v>
      </c>
      <c r="AW97" s="13" t="s">
        <v>34</v>
      </c>
      <c r="AX97" s="13" t="s">
        <v>79</v>
      </c>
      <c r="AY97" s="158" t="s">
        <v>154</v>
      </c>
    </row>
    <row r="98" spans="1:65" s="2" customFormat="1" ht="16.5" customHeight="1" x14ac:dyDescent="0.2">
      <c r="A98" s="31"/>
      <c r="B98" s="142"/>
      <c r="C98" s="143" t="s">
        <v>81</v>
      </c>
      <c r="D98" s="143" t="s">
        <v>157</v>
      </c>
      <c r="E98" s="144" t="s">
        <v>165</v>
      </c>
      <c r="F98" s="145" t="s">
        <v>166</v>
      </c>
      <c r="G98" s="146" t="s">
        <v>106</v>
      </c>
      <c r="H98" s="147">
        <v>373.8</v>
      </c>
      <c r="I98" s="148"/>
      <c r="J98" s="149">
        <f>ROUND(I98*H98,2)</f>
        <v>0</v>
      </c>
      <c r="K98" s="145" t="s">
        <v>3</v>
      </c>
      <c r="L98" s="32"/>
      <c r="M98" s="150" t="s">
        <v>3</v>
      </c>
      <c r="N98" s="151" t="s">
        <v>43</v>
      </c>
      <c r="O98" s="52"/>
      <c r="P98" s="152">
        <f>O98*H98</f>
        <v>0</v>
      </c>
      <c r="Q98" s="152">
        <v>4.0000000000000003E-5</v>
      </c>
      <c r="R98" s="152">
        <f>Q98*H98</f>
        <v>1.4952000000000002E-2</v>
      </c>
      <c r="S98" s="152">
        <v>0</v>
      </c>
      <c r="T98" s="153">
        <f>S98*H98</f>
        <v>0</v>
      </c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R98" s="154" t="s">
        <v>161</v>
      </c>
      <c r="AT98" s="154" t="s">
        <v>157</v>
      </c>
      <c r="AU98" s="154" t="s">
        <v>81</v>
      </c>
      <c r="AY98" s="16" t="s">
        <v>154</v>
      </c>
      <c r="BE98" s="155">
        <f>IF(N98="základní",J98,0)</f>
        <v>0</v>
      </c>
      <c r="BF98" s="155">
        <f>IF(N98="snížená",J98,0)</f>
        <v>0</v>
      </c>
      <c r="BG98" s="155">
        <f>IF(N98="zákl. přenesená",J98,0)</f>
        <v>0</v>
      </c>
      <c r="BH98" s="155">
        <f>IF(N98="sníž. přenesená",J98,0)</f>
        <v>0</v>
      </c>
      <c r="BI98" s="155">
        <f>IF(N98="nulová",J98,0)</f>
        <v>0</v>
      </c>
      <c r="BJ98" s="16" t="s">
        <v>79</v>
      </c>
      <c r="BK98" s="155">
        <f>ROUND(I98*H98,2)</f>
        <v>0</v>
      </c>
      <c r="BL98" s="16" t="s">
        <v>161</v>
      </c>
      <c r="BM98" s="154" t="s">
        <v>167</v>
      </c>
    </row>
    <row r="99" spans="1:65" s="13" customFormat="1" x14ac:dyDescent="0.2">
      <c r="B99" s="156"/>
      <c r="D99" s="157" t="s">
        <v>163</v>
      </c>
      <c r="E99" s="158" t="s">
        <v>3</v>
      </c>
      <c r="F99" s="159" t="s">
        <v>168</v>
      </c>
      <c r="H99" s="160">
        <v>373.8</v>
      </c>
      <c r="I99" s="161"/>
      <c r="L99" s="156"/>
      <c r="M99" s="162"/>
      <c r="N99" s="163"/>
      <c r="O99" s="163"/>
      <c r="P99" s="163"/>
      <c r="Q99" s="163"/>
      <c r="R99" s="163"/>
      <c r="S99" s="163"/>
      <c r="T99" s="164"/>
      <c r="AT99" s="158" t="s">
        <v>163</v>
      </c>
      <c r="AU99" s="158" t="s">
        <v>81</v>
      </c>
      <c r="AV99" s="13" t="s">
        <v>81</v>
      </c>
      <c r="AW99" s="13" t="s">
        <v>34</v>
      </c>
      <c r="AX99" s="13" t="s">
        <v>79</v>
      </c>
      <c r="AY99" s="158" t="s">
        <v>154</v>
      </c>
    </row>
    <row r="100" spans="1:65" s="12" customFormat="1" ht="22.9" customHeight="1" x14ac:dyDescent="0.2">
      <c r="B100" s="129"/>
      <c r="D100" s="130" t="s">
        <v>71</v>
      </c>
      <c r="E100" s="140" t="s">
        <v>169</v>
      </c>
      <c r="F100" s="140" t="s">
        <v>170</v>
      </c>
      <c r="I100" s="132"/>
      <c r="J100" s="141">
        <f>BK100</f>
        <v>0</v>
      </c>
      <c r="L100" s="129"/>
      <c r="M100" s="134"/>
      <c r="N100" s="135"/>
      <c r="O100" s="135"/>
      <c r="P100" s="136">
        <f>SUM(P101:P108)</f>
        <v>0</v>
      </c>
      <c r="Q100" s="135"/>
      <c r="R100" s="136">
        <f>SUM(R101:R108)</f>
        <v>3.2100000000000004E-2</v>
      </c>
      <c r="S100" s="135"/>
      <c r="T100" s="137">
        <f>SUM(T101:T108)</f>
        <v>0</v>
      </c>
      <c r="AR100" s="130" t="s">
        <v>79</v>
      </c>
      <c r="AT100" s="138" t="s">
        <v>71</v>
      </c>
      <c r="AU100" s="138" t="s">
        <v>79</v>
      </c>
      <c r="AY100" s="130" t="s">
        <v>154</v>
      </c>
      <c r="BK100" s="139">
        <f>SUM(BK101:BK108)</f>
        <v>0</v>
      </c>
    </row>
    <row r="101" spans="1:65" s="2" customFormat="1" ht="33" customHeight="1" x14ac:dyDescent="0.2">
      <c r="A101" s="31"/>
      <c r="B101" s="142"/>
      <c r="C101" s="143" t="s">
        <v>103</v>
      </c>
      <c r="D101" s="143" t="s">
        <v>157</v>
      </c>
      <c r="E101" s="144" t="s">
        <v>171</v>
      </c>
      <c r="F101" s="145" t="s">
        <v>172</v>
      </c>
      <c r="G101" s="146" t="s">
        <v>173</v>
      </c>
      <c r="H101" s="147">
        <v>4.28</v>
      </c>
      <c r="I101" s="148"/>
      <c r="J101" s="149">
        <f>ROUND(I101*H101,2)</f>
        <v>0</v>
      </c>
      <c r="K101" s="145" t="s">
        <v>160</v>
      </c>
      <c r="L101" s="32"/>
      <c r="M101" s="150" t="s">
        <v>3</v>
      </c>
      <c r="N101" s="151" t="s">
        <v>43</v>
      </c>
      <c r="O101" s="52"/>
      <c r="P101" s="152">
        <f>O101*H101</f>
        <v>0</v>
      </c>
      <c r="Q101" s="152">
        <v>7.4999999999999997E-3</v>
      </c>
      <c r="R101" s="152">
        <f>Q101*H101</f>
        <v>3.2100000000000004E-2</v>
      </c>
      <c r="S101" s="152">
        <v>0</v>
      </c>
      <c r="T101" s="153">
        <f>S101*H101</f>
        <v>0</v>
      </c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R101" s="154" t="s">
        <v>161</v>
      </c>
      <c r="AT101" s="154" t="s">
        <v>157</v>
      </c>
      <c r="AU101" s="154" t="s">
        <v>81</v>
      </c>
      <c r="AY101" s="16" t="s">
        <v>154</v>
      </c>
      <c r="BE101" s="155">
        <f>IF(N101="základní",J101,0)</f>
        <v>0</v>
      </c>
      <c r="BF101" s="155">
        <f>IF(N101="snížená",J101,0)</f>
        <v>0</v>
      </c>
      <c r="BG101" s="155">
        <f>IF(N101="zákl. přenesená",J101,0)</f>
        <v>0</v>
      </c>
      <c r="BH101" s="155">
        <f>IF(N101="sníž. přenesená",J101,0)</f>
        <v>0</v>
      </c>
      <c r="BI101" s="155">
        <f>IF(N101="nulová",J101,0)</f>
        <v>0</v>
      </c>
      <c r="BJ101" s="16" t="s">
        <v>79</v>
      </c>
      <c r="BK101" s="155">
        <f>ROUND(I101*H101,2)</f>
        <v>0</v>
      </c>
      <c r="BL101" s="16" t="s">
        <v>161</v>
      </c>
      <c r="BM101" s="154" t="s">
        <v>174</v>
      </c>
    </row>
    <row r="102" spans="1:65" s="13" customFormat="1" x14ac:dyDescent="0.2">
      <c r="B102" s="156"/>
      <c r="D102" s="157" t="s">
        <v>163</v>
      </c>
      <c r="E102" s="158" t="s">
        <v>3</v>
      </c>
      <c r="F102" s="159" t="s">
        <v>175</v>
      </c>
      <c r="H102" s="160">
        <v>4.28</v>
      </c>
      <c r="I102" s="161"/>
      <c r="L102" s="156"/>
      <c r="M102" s="162"/>
      <c r="N102" s="163"/>
      <c r="O102" s="163"/>
      <c r="P102" s="163"/>
      <c r="Q102" s="163"/>
      <c r="R102" s="163"/>
      <c r="S102" s="163"/>
      <c r="T102" s="164"/>
      <c r="AT102" s="158" t="s">
        <v>163</v>
      </c>
      <c r="AU102" s="158" t="s">
        <v>81</v>
      </c>
      <c r="AV102" s="13" t="s">
        <v>81</v>
      </c>
      <c r="AW102" s="13" t="s">
        <v>34</v>
      </c>
      <c r="AX102" s="13" t="s">
        <v>79</v>
      </c>
      <c r="AY102" s="158" t="s">
        <v>154</v>
      </c>
    </row>
    <row r="103" spans="1:65" s="2" customFormat="1" ht="36" x14ac:dyDescent="0.2">
      <c r="A103" s="31"/>
      <c r="B103" s="142"/>
      <c r="C103" s="143" t="s">
        <v>161</v>
      </c>
      <c r="D103" s="143" t="s">
        <v>157</v>
      </c>
      <c r="E103" s="144" t="s">
        <v>176</v>
      </c>
      <c r="F103" s="145" t="s">
        <v>177</v>
      </c>
      <c r="G103" s="146" t="s">
        <v>173</v>
      </c>
      <c r="H103" s="147">
        <v>5.3650000000000002</v>
      </c>
      <c r="I103" s="148"/>
      <c r="J103" s="149">
        <f>ROUND(I103*H103,2)</f>
        <v>0</v>
      </c>
      <c r="K103" s="145" t="s">
        <v>160</v>
      </c>
      <c r="L103" s="32"/>
      <c r="M103" s="150" t="s">
        <v>3</v>
      </c>
      <c r="N103" s="151" t="s">
        <v>43</v>
      </c>
      <c r="O103" s="52"/>
      <c r="P103" s="152">
        <f>O103*H103</f>
        <v>0</v>
      </c>
      <c r="Q103" s="152">
        <v>0</v>
      </c>
      <c r="R103" s="152">
        <f>Q103*H103</f>
        <v>0</v>
      </c>
      <c r="S103" s="152">
        <v>0</v>
      </c>
      <c r="T103" s="153">
        <f>S103*H103</f>
        <v>0</v>
      </c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R103" s="154" t="s">
        <v>161</v>
      </c>
      <c r="AT103" s="154" t="s">
        <v>157</v>
      </c>
      <c r="AU103" s="154" t="s">
        <v>81</v>
      </c>
      <c r="AY103" s="16" t="s">
        <v>154</v>
      </c>
      <c r="BE103" s="155">
        <f>IF(N103="základní",J103,0)</f>
        <v>0</v>
      </c>
      <c r="BF103" s="155">
        <f>IF(N103="snížená",J103,0)</f>
        <v>0</v>
      </c>
      <c r="BG103" s="155">
        <f>IF(N103="zákl. přenesená",J103,0)</f>
        <v>0</v>
      </c>
      <c r="BH103" s="155">
        <f>IF(N103="sníž. přenesená",J103,0)</f>
        <v>0</v>
      </c>
      <c r="BI103" s="155">
        <f>IF(N103="nulová",J103,0)</f>
        <v>0</v>
      </c>
      <c r="BJ103" s="16" t="s">
        <v>79</v>
      </c>
      <c r="BK103" s="155">
        <f>ROUND(I103*H103,2)</f>
        <v>0</v>
      </c>
      <c r="BL103" s="16" t="s">
        <v>161</v>
      </c>
      <c r="BM103" s="154" t="s">
        <v>178</v>
      </c>
    </row>
    <row r="104" spans="1:65" s="2" customFormat="1" ht="44.25" customHeight="1" x14ac:dyDescent="0.2">
      <c r="A104" s="31"/>
      <c r="B104" s="142"/>
      <c r="C104" s="143" t="s">
        <v>179</v>
      </c>
      <c r="D104" s="143" t="s">
        <v>157</v>
      </c>
      <c r="E104" s="144" t="s">
        <v>180</v>
      </c>
      <c r="F104" s="145" t="s">
        <v>181</v>
      </c>
      <c r="G104" s="146" t="s">
        <v>173</v>
      </c>
      <c r="H104" s="147">
        <v>171.68</v>
      </c>
      <c r="I104" s="148"/>
      <c r="J104" s="149">
        <f>ROUND(I104*H104,2)</f>
        <v>0</v>
      </c>
      <c r="K104" s="145" t="s">
        <v>160</v>
      </c>
      <c r="L104" s="32"/>
      <c r="M104" s="150" t="s">
        <v>3</v>
      </c>
      <c r="N104" s="151" t="s">
        <v>43</v>
      </c>
      <c r="O104" s="52"/>
      <c r="P104" s="152">
        <f>O104*H104</f>
        <v>0</v>
      </c>
      <c r="Q104" s="152">
        <v>0</v>
      </c>
      <c r="R104" s="152">
        <f>Q104*H104</f>
        <v>0</v>
      </c>
      <c r="S104" s="152">
        <v>0</v>
      </c>
      <c r="T104" s="153">
        <f>S104*H104</f>
        <v>0</v>
      </c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R104" s="154" t="s">
        <v>161</v>
      </c>
      <c r="AT104" s="154" t="s">
        <v>157</v>
      </c>
      <c r="AU104" s="154" t="s">
        <v>81</v>
      </c>
      <c r="AY104" s="16" t="s">
        <v>154</v>
      </c>
      <c r="BE104" s="155">
        <f>IF(N104="základní",J104,0)</f>
        <v>0</v>
      </c>
      <c r="BF104" s="155">
        <f>IF(N104="snížená",J104,0)</f>
        <v>0</v>
      </c>
      <c r="BG104" s="155">
        <f>IF(N104="zákl. přenesená",J104,0)</f>
        <v>0</v>
      </c>
      <c r="BH104" s="155">
        <f>IF(N104="sníž. přenesená",J104,0)</f>
        <v>0</v>
      </c>
      <c r="BI104" s="155">
        <f>IF(N104="nulová",J104,0)</f>
        <v>0</v>
      </c>
      <c r="BJ104" s="16" t="s">
        <v>79</v>
      </c>
      <c r="BK104" s="155">
        <f>ROUND(I104*H104,2)</f>
        <v>0</v>
      </c>
      <c r="BL104" s="16" t="s">
        <v>161</v>
      </c>
      <c r="BM104" s="154" t="s">
        <v>182</v>
      </c>
    </row>
    <row r="105" spans="1:65" s="13" customFormat="1" x14ac:dyDescent="0.2">
      <c r="B105" s="156"/>
      <c r="D105" s="157" t="s">
        <v>163</v>
      </c>
      <c r="F105" s="159" t="s">
        <v>183</v>
      </c>
      <c r="H105" s="160">
        <v>171.68</v>
      </c>
      <c r="I105" s="161"/>
      <c r="L105" s="156"/>
      <c r="M105" s="162"/>
      <c r="N105" s="163"/>
      <c r="O105" s="163"/>
      <c r="P105" s="163"/>
      <c r="Q105" s="163"/>
      <c r="R105" s="163"/>
      <c r="S105" s="163"/>
      <c r="T105" s="164"/>
      <c r="AT105" s="158" t="s">
        <v>163</v>
      </c>
      <c r="AU105" s="158" t="s">
        <v>81</v>
      </c>
      <c r="AV105" s="13" t="s">
        <v>81</v>
      </c>
      <c r="AW105" s="13" t="s">
        <v>4</v>
      </c>
      <c r="AX105" s="13" t="s">
        <v>79</v>
      </c>
      <c r="AY105" s="158" t="s">
        <v>154</v>
      </c>
    </row>
    <row r="106" spans="1:65" s="2" customFormat="1" ht="36" x14ac:dyDescent="0.2">
      <c r="A106" s="31"/>
      <c r="B106" s="142"/>
      <c r="C106" s="143" t="s">
        <v>184</v>
      </c>
      <c r="D106" s="143" t="s">
        <v>157</v>
      </c>
      <c r="E106" s="144" t="s">
        <v>185</v>
      </c>
      <c r="F106" s="145" t="s">
        <v>186</v>
      </c>
      <c r="G106" s="146" t="s">
        <v>173</v>
      </c>
      <c r="H106" s="147">
        <v>5.3650000000000002</v>
      </c>
      <c r="I106" s="148"/>
      <c r="J106" s="149">
        <f>ROUND(I106*H106,2)</f>
        <v>0</v>
      </c>
      <c r="K106" s="145" t="s">
        <v>160</v>
      </c>
      <c r="L106" s="32"/>
      <c r="M106" s="150" t="s">
        <v>3</v>
      </c>
      <c r="N106" s="151" t="s">
        <v>43</v>
      </c>
      <c r="O106" s="52"/>
      <c r="P106" s="152">
        <f>O106*H106</f>
        <v>0</v>
      </c>
      <c r="Q106" s="152">
        <v>0</v>
      </c>
      <c r="R106" s="152">
        <f>Q106*H106</f>
        <v>0</v>
      </c>
      <c r="S106" s="152">
        <v>0</v>
      </c>
      <c r="T106" s="153">
        <f>S106*H106</f>
        <v>0</v>
      </c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R106" s="154" t="s">
        <v>161</v>
      </c>
      <c r="AT106" s="154" t="s">
        <v>157</v>
      </c>
      <c r="AU106" s="154" t="s">
        <v>81</v>
      </c>
      <c r="AY106" s="16" t="s">
        <v>154</v>
      </c>
      <c r="BE106" s="155">
        <f>IF(N106="základní",J106,0)</f>
        <v>0</v>
      </c>
      <c r="BF106" s="155">
        <f>IF(N106="snížená",J106,0)</f>
        <v>0</v>
      </c>
      <c r="BG106" s="155">
        <f>IF(N106="zákl. přenesená",J106,0)</f>
        <v>0</v>
      </c>
      <c r="BH106" s="155">
        <f>IF(N106="sníž. přenesená",J106,0)</f>
        <v>0</v>
      </c>
      <c r="BI106" s="155">
        <f>IF(N106="nulová",J106,0)</f>
        <v>0</v>
      </c>
      <c r="BJ106" s="16" t="s">
        <v>79</v>
      </c>
      <c r="BK106" s="155">
        <f>ROUND(I106*H106,2)</f>
        <v>0</v>
      </c>
      <c r="BL106" s="16" t="s">
        <v>161</v>
      </c>
      <c r="BM106" s="154" t="s">
        <v>187</v>
      </c>
    </row>
    <row r="107" spans="1:65" s="2" customFormat="1" ht="36" x14ac:dyDescent="0.2">
      <c r="A107" s="31"/>
      <c r="B107" s="142"/>
      <c r="C107" s="143" t="s">
        <v>188</v>
      </c>
      <c r="D107" s="143" t="s">
        <v>157</v>
      </c>
      <c r="E107" s="144" t="s">
        <v>189</v>
      </c>
      <c r="F107" s="145" t="s">
        <v>190</v>
      </c>
      <c r="G107" s="146" t="s">
        <v>173</v>
      </c>
      <c r="H107" s="147">
        <v>0.80400000000000005</v>
      </c>
      <c r="I107" s="148"/>
      <c r="J107" s="149">
        <f>ROUND(I107*H107,2)</f>
        <v>0</v>
      </c>
      <c r="K107" s="145" t="s">
        <v>160</v>
      </c>
      <c r="L107" s="32"/>
      <c r="M107" s="150" t="s">
        <v>3</v>
      </c>
      <c r="N107" s="151" t="s">
        <v>43</v>
      </c>
      <c r="O107" s="52"/>
      <c r="P107" s="152">
        <f>O107*H107</f>
        <v>0</v>
      </c>
      <c r="Q107" s="152">
        <v>0</v>
      </c>
      <c r="R107" s="152">
        <f>Q107*H107</f>
        <v>0</v>
      </c>
      <c r="S107" s="152">
        <v>0</v>
      </c>
      <c r="T107" s="153">
        <f>S107*H107</f>
        <v>0</v>
      </c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R107" s="154" t="s">
        <v>161</v>
      </c>
      <c r="AT107" s="154" t="s">
        <v>157</v>
      </c>
      <c r="AU107" s="154" t="s">
        <v>81</v>
      </c>
      <c r="AY107" s="16" t="s">
        <v>154</v>
      </c>
      <c r="BE107" s="155">
        <f>IF(N107="základní",J107,0)</f>
        <v>0</v>
      </c>
      <c r="BF107" s="155">
        <f>IF(N107="snížená",J107,0)</f>
        <v>0</v>
      </c>
      <c r="BG107" s="155">
        <f>IF(N107="zákl. přenesená",J107,0)</f>
        <v>0</v>
      </c>
      <c r="BH107" s="155">
        <f>IF(N107="sníž. přenesená",J107,0)</f>
        <v>0</v>
      </c>
      <c r="BI107" s="155">
        <f>IF(N107="nulová",J107,0)</f>
        <v>0</v>
      </c>
      <c r="BJ107" s="16" t="s">
        <v>79</v>
      </c>
      <c r="BK107" s="155">
        <f>ROUND(I107*H107,2)</f>
        <v>0</v>
      </c>
      <c r="BL107" s="16" t="s">
        <v>161</v>
      </c>
      <c r="BM107" s="154" t="s">
        <v>191</v>
      </c>
    </row>
    <row r="108" spans="1:65" s="2" customFormat="1" ht="48" x14ac:dyDescent="0.2">
      <c r="A108" s="31"/>
      <c r="B108" s="142"/>
      <c r="C108" s="143" t="s">
        <v>192</v>
      </c>
      <c r="D108" s="143" t="s">
        <v>157</v>
      </c>
      <c r="E108" s="144" t="s">
        <v>193</v>
      </c>
      <c r="F108" s="145" t="s">
        <v>194</v>
      </c>
      <c r="G108" s="146" t="s">
        <v>173</v>
      </c>
      <c r="H108" s="147">
        <v>4.28</v>
      </c>
      <c r="I108" s="148"/>
      <c r="J108" s="149">
        <f>ROUND(I108*H108,2)</f>
        <v>0</v>
      </c>
      <c r="K108" s="145" t="s">
        <v>160</v>
      </c>
      <c r="L108" s="32"/>
      <c r="M108" s="150" t="s">
        <v>3</v>
      </c>
      <c r="N108" s="151" t="s">
        <v>43</v>
      </c>
      <c r="O108" s="52"/>
      <c r="P108" s="152">
        <f>O108*H108</f>
        <v>0</v>
      </c>
      <c r="Q108" s="152">
        <v>0</v>
      </c>
      <c r="R108" s="152">
        <f>Q108*H108</f>
        <v>0</v>
      </c>
      <c r="S108" s="152">
        <v>0</v>
      </c>
      <c r="T108" s="153">
        <f>S108*H108</f>
        <v>0</v>
      </c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R108" s="154" t="s">
        <v>161</v>
      </c>
      <c r="AT108" s="154" t="s">
        <v>157</v>
      </c>
      <c r="AU108" s="154" t="s">
        <v>81</v>
      </c>
      <c r="AY108" s="16" t="s">
        <v>154</v>
      </c>
      <c r="BE108" s="155">
        <f>IF(N108="základní",J108,0)</f>
        <v>0</v>
      </c>
      <c r="BF108" s="155">
        <f>IF(N108="snížená",J108,0)</f>
        <v>0</v>
      </c>
      <c r="BG108" s="155">
        <f>IF(N108="zákl. přenesená",J108,0)</f>
        <v>0</v>
      </c>
      <c r="BH108" s="155">
        <f>IF(N108="sníž. přenesená",J108,0)</f>
        <v>0</v>
      </c>
      <c r="BI108" s="155">
        <f>IF(N108="nulová",J108,0)</f>
        <v>0</v>
      </c>
      <c r="BJ108" s="16" t="s">
        <v>79</v>
      </c>
      <c r="BK108" s="155">
        <f>ROUND(I108*H108,2)</f>
        <v>0</v>
      </c>
      <c r="BL108" s="16" t="s">
        <v>161</v>
      </c>
      <c r="BM108" s="154" t="s">
        <v>195</v>
      </c>
    </row>
    <row r="109" spans="1:65" s="12" customFormat="1" ht="25.9" customHeight="1" x14ac:dyDescent="0.2">
      <c r="B109" s="129"/>
      <c r="D109" s="130" t="s">
        <v>71</v>
      </c>
      <c r="E109" s="131" t="s">
        <v>196</v>
      </c>
      <c r="F109" s="131" t="s">
        <v>197</v>
      </c>
      <c r="I109" s="132"/>
      <c r="J109" s="133">
        <f>BK109</f>
        <v>0</v>
      </c>
      <c r="L109" s="129"/>
      <c r="M109" s="134"/>
      <c r="N109" s="135"/>
      <c r="O109" s="135"/>
      <c r="P109" s="136">
        <f>P110+P114+P129+P169</f>
        <v>0</v>
      </c>
      <c r="Q109" s="135"/>
      <c r="R109" s="136">
        <f>R110+R114+R129+R169</f>
        <v>4.2383708699999998</v>
      </c>
      <c r="S109" s="135"/>
      <c r="T109" s="137">
        <f>T110+T114+T129+T169</f>
        <v>5.3650218699999996</v>
      </c>
      <c r="AR109" s="130" t="s">
        <v>81</v>
      </c>
      <c r="AT109" s="138" t="s">
        <v>71</v>
      </c>
      <c r="AU109" s="138" t="s">
        <v>72</v>
      </c>
      <c r="AY109" s="130" t="s">
        <v>154</v>
      </c>
      <c r="BK109" s="139">
        <f>BK110+BK114+BK129+BK169</f>
        <v>0</v>
      </c>
    </row>
    <row r="110" spans="1:65" s="12" customFormat="1" ht="22.9" customHeight="1" x14ac:dyDescent="0.2">
      <c r="B110" s="129"/>
      <c r="D110" s="130" t="s">
        <v>71</v>
      </c>
      <c r="E110" s="140" t="s">
        <v>198</v>
      </c>
      <c r="F110" s="140" t="s">
        <v>199</v>
      </c>
      <c r="I110" s="132"/>
      <c r="J110" s="141">
        <f>BK110</f>
        <v>0</v>
      </c>
      <c r="L110" s="129"/>
      <c r="M110" s="134"/>
      <c r="N110" s="135"/>
      <c r="O110" s="135"/>
      <c r="P110" s="136">
        <f>SUM(P111:P113)</f>
        <v>0</v>
      </c>
      <c r="Q110" s="135"/>
      <c r="R110" s="136">
        <f>SUM(R111:R113)</f>
        <v>0</v>
      </c>
      <c r="S110" s="135"/>
      <c r="T110" s="137">
        <f>SUM(T111:T113)</f>
        <v>0</v>
      </c>
      <c r="AR110" s="130" t="s">
        <v>81</v>
      </c>
      <c r="AT110" s="138" t="s">
        <v>71</v>
      </c>
      <c r="AU110" s="138" t="s">
        <v>79</v>
      </c>
      <c r="AY110" s="130" t="s">
        <v>154</v>
      </c>
      <c r="BK110" s="139">
        <f>SUM(BK111:BK113)</f>
        <v>0</v>
      </c>
    </row>
    <row r="111" spans="1:65" s="2" customFormat="1" ht="36" x14ac:dyDescent="0.2">
      <c r="A111" s="31"/>
      <c r="B111" s="142"/>
      <c r="C111" s="143" t="s">
        <v>155</v>
      </c>
      <c r="D111" s="143" t="s">
        <v>157</v>
      </c>
      <c r="E111" s="144" t="s">
        <v>200</v>
      </c>
      <c r="F111" s="145" t="s">
        <v>201</v>
      </c>
      <c r="G111" s="146" t="s">
        <v>202</v>
      </c>
      <c r="H111" s="147">
        <v>1</v>
      </c>
      <c r="I111" s="148"/>
      <c r="J111" s="149">
        <f>ROUND(I111*H111,2)</f>
        <v>0</v>
      </c>
      <c r="K111" s="145" t="s">
        <v>3</v>
      </c>
      <c r="L111" s="32"/>
      <c r="M111" s="150" t="s">
        <v>3</v>
      </c>
      <c r="N111" s="151" t="s">
        <v>43</v>
      </c>
      <c r="O111" s="52"/>
      <c r="P111" s="152">
        <f>O111*H111</f>
        <v>0</v>
      </c>
      <c r="Q111" s="152">
        <v>0</v>
      </c>
      <c r="R111" s="152">
        <f>Q111*H111</f>
        <v>0</v>
      </c>
      <c r="S111" s="152">
        <v>0</v>
      </c>
      <c r="T111" s="153">
        <f>S111*H111</f>
        <v>0</v>
      </c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R111" s="154" t="s">
        <v>203</v>
      </c>
      <c r="AT111" s="154" t="s">
        <v>157</v>
      </c>
      <c r="AU111" s="154" t="s">
        <v>81</v>
      </c>
      <c r="AY111" s="16" t="s">
        <v>154</v>
      </c>
      <c r="BE111" s="155">
        <f>IF(N111="základní",J111,0)</f>
        <v>0</v>
      </c>
      <c r="BF111" s="155">
        <f>IF(N111="snížená",J111,0)</f>
        <v>0</v>
      </c>
      <c r="BG111" s="155">
        <f>IF(N111="zákl. přenesená",J111,0)</f>
        <v>0</v>
      </c>
      <c r="BH111" s="155">
        <f>IF(N111="sníž. přenesená",J111,0)</f>
        <v>0</v>
      </c>
      <c r="BI111" s="155">
        <f>IF(N111="nulová",J111,0)</f>
        <v>0</v>
      </c>
      <c r="BJ111" s="16" t="s">
        <v>79</v>
      </c>
      <c r="BK111" s="155">
        <f>ROUND(I111*H111,2)</f>
        <v>0</v>
      </c>
      <c r="BL111" s="16" t="s">
        <v>203</v>
      </c>
      <c r="BM111" s="154" t="s">
        <v>204</v>
      </c>
    </row>
    <row r="112" spans="1:65" s="2" customFormat="1" ht="36" x14ac:dyDescent="0.2">
      <c r="A112" s="31"/>
      <c r="B112" s="142"/>
      <c r="C112" s="143" t="s">
        <v>205</v>
      </c>
      <c r="D112" s="143" t="s">
        <v>157</v>
      </c>
      <c r="E112" s="144" t="s">
        <v>206</v>
      </c>
      <c r="F112" s="145" t="s">
        <v>207</v>
      </c>
      <c r="G112" s="146" t="s">
        <v>202</v>
      </c>
      <c r="H112" s="147">
        <v>1</v>
      </c>
      <c r="I112" s="148"/>
      <c r="J112" s="149">
        <f>ROUND(I112*H112,2)</f>
        <v>0</v>
      </c>
      <c r="K112" s="145" t="s">
        <v>3</v>
      </c>
      <c r="L112" s="32"/>
      <c r="M112" s="150" t="s">
        <v>3</v>
      </c>
      <c r="N112" s="151" t="s">
        <v>43</v>
      </c>
      <c r="O112" s="52"/>
      <c r="P112" s="152">
        <f>O112*H112</f>
        <v>0</v>
      </c>
      <c r="Q112" s="152">
        <v>0</v>
      </c>
      <c r="R112" s="152">
        <f>Q112*H112</f>
        <v>0</v>
      </c>
      <c r="S112" s="152">
        <v>0</v>
      </c>
      <c r="T112" s="153">
        <f>S112*H112</f>
        <v>0</v>
      </c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R112" s="154" t="s">
        <v>203</v>
      </c>
      <c r="AT112" s="154" t="s">
        <v>157</v>
      </c>
      <c r="AU112" s="154" t="s">
        <v>81</v>
      </c>
      <c r="AY112" s="16" t="s">
        <v>154</v>
      </c>
      <c r="BE112" s="155">
        <f>IF(N112="základní",J112,0)</f>
        <v>0</v>
      </c>
      <c r="BF112" s="155">
        <f>IF(N112="snížená",J112,0)</f>
        <v>0</v>
      </c>
      <c r="BG112" s="155">
        <f>IF(N112="zákl. přenesená",J112,0)</f>
        <v>0</v>
      </c>
      <c r="BH112" s="155">
        <f>IF(N112="sníž. přenesená",J112,0)</f>
        <v>0</v>
      </c>
      <c r="BI112" s="155">
        <f>IF(N112="nulová",J112,0)</f>
        <v>0</v>
      </c>
      <c r="BJ112" s="16" t="s">
        <v>79</v>
      </c>
      <c r="BK112" s="155">
        <f>ROUND(I112*H112,2)</f>
        <v>0</v>
      </c>
      <c r="BL112" s="16" t="s">
        <v>203</v>
      </c>
      <c r="BM112" s="154" t="s">
        <v>208</v>
      </c>
    </row>
    <row r="113" spans="1:65" s="2" customFormat="1" ht="16.5" customHeight="1" x14ac:dyDescent="0.2">
      <c r="A113" s="31"/>
      <c r="B113" s="142"/>
      <c r="C113" s="143" t="s">
        <v>209</v>
      </c>
      <c r="D113" s="143" t="s">
        <v>157</v>
      </c>
      <c r="E113" s="144" t="s">
        <v>210</v>
      </c>
      <c r="F113" s="145" t="s">
        <v>211</v>
      </c>
      <c r="G113" s="146" t="s">
        <v>202</v>
      </c>
      <c r="H113" s="147">
        <v>1</v>
      </c>
      <c r="I113" s="148"/>
      <c r="J113" s="149">
        <f>ROUND(I113*H113,2)</f>
        <v>0</v>
      </c>
      <c r="K113" s="145" t="s">
        <v>3</v>
      </c>
      <c r="L113" s="32"/>
      <c r="M113" s="150" t="s">
        <v>3</v>
      </c>
      <c r="N113" s="151" t="s">
        <v>43</v>
      </c>
      <c r="O113" s="52"/>
      <c r="P113" s="152">
        <f>O113*H113</f>
        <v>0</v>
      </c>
      <c r="Q113" s="152">
        <v>0</v>
      </c>
      <c r="R113" s="152">
        <f>Q113*H113</f>
        <v>0</v>
      </c>
      <c r="S113" s="152">
        <v>0</v>
      </c>
      <c r="T113" s="153">
        <f>S113*H113</f>
        <v>0</v>
      </c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R113" s="154" t="s">
        <v>203</v>
      </c>
      <c r="AT113" s="154" t="s">
        <v>157</v>
      </c>
      <c r="AU113" s="154" t="s">
        <v>81</v>
      </c>
      <c r="AY113" s="16" t="s">
        <v>154</v>
      </c>
      <c r="BE113" s="155">
        <f>IF(N113="základní",J113,0)</f>
        <v>0</v>
      </c>
      <c r="BF113" s="155">
        <f>IF(N113="snížená",J113,0)</f>
        <v>0</v>
      </c>
      <c r="BG113" s="155">
        <f>IF(N113="zákl. přenesená",J113,0)</f>
        <v>0</v>
      </c>
      <c r="BH113" s="155">
        <f>IF(N113="sníž. přenesená",J113,0)</f>
        <v>0</v>
      </c>
      <c r="BI113" s="155">
        <f>IF(N113="nulová",J113,0)</f>
        <v>0</v>
      </c>
      <c r="BJ113" s="16" t="s">
        <v>79</v>
      </c>
      <c r="BK113" s="155">
        <f>ROUND(I113*H113,2)</f>
        <v>0</v>
      </c>
      <c r="BL113" s="16" t="s">
        <v>203</v>
      </c>
      <c r="BM113" s="154" t="s">
        <v>212</v>
      </c>
    </row>
    <row r="114" spans="1:65" s="12" customFormat="1" ht="22.9" customHeight="1" x14ac:dyDescent="0.2">
      <c r="B114" s="129"/>
      <c r="D114" s="130" t="s">
        <v>71</v>
      </c>
      <c r="E114" s="140" t="s">
        <v>213</v>
      </c>
      <c r="F114" s="140" t="s">
        <v>214</v>
      </c>
      <c r="I114" s="132"/>
      <c r="J114" s="141">
        <f>BK114</f>
        <v>0</v>
      </c>
      <c r="L114" s="129"/>
      <c r="M114" s="134"/>
      <c r="N114" s="135"/>
      <c r="O114" s="135"/>
      <c r="P114" s="136">
        <f>SUM(P115:P128)</f>
        <v>0</v>
      </c>
      <c r="Q114" s="135"/>
      <c r="R114" s="136">
        <f>SUM(R115:R128)</f>
        <v>1.8433845500000001</v>
      </c>
      <c r="S114" s="135"/>
      <c r="T114" s="137">
        <f>SUM(T115:T128)</f>
        <v>0.80354700000000001</v>
      </c>
      <c r="AR114" s="130" t="s">
        <v>81</v>
      </c>
      <c r="AT114" s="138" t="s">
        <v>71</v>
      </c>
      <c r="AU114" s="138" t="s">
        <v>79</v>
      </c>
      <c r="AY114" s="130" t="s">
        <v>154</v>
      </c>
      <c r="BK114" s="139">
        <f>SUM(BK115:BK128)</f>
        <v>0</v>
      </c>
    </row>
    <row r="115" spans="1:65" s="2" customFormat="1" ht="36" x14ac:dyDescent="0.2">
      <c r="A115" s="31"/>
      <c r="B115" s="142"/>
      <c r="C115" s="143" t="s">
        <v>215</v>
      </c>
      <c r="D115" s="143" t="s">
        <v>157</v>
      </c>
      <c r="E115" s="144" t="s">
        <v>216</v>
      </c>
      <c r="F115" s="145" t="s">
        <v>217</v>
      </c>
      <c r="G115" s="146" t="s">
        <v>106</v>
      </c>
      <c r="H115" s="147">
        <v>267.84899999999999</v>
      </c>
      <c r="I115" s="148"/>
      <c r="J115" s="149">
        <f>ROUND(I115*H115,2)</f>
        <v>0</v>
      </c>
      <c r="K115" s="145" t="s">
        <v>160</v>
      </c>
      <c r="L115" s="32"/>
      <c r="M115" s="150" t="s">
        <v>3</v>
      </c>
      <c r="N115" s="151" t="s">
        <v>43</v>
      </c>
      <c r="O115" s="52"/>
      <c r="P115" s="152">
        <f>O115*H115</f>
        <v>0</v>
      </c>
      <c r="Q115" s="152">
        <v>0</v>
      </c>
      <c r="R115" s="152">
        <f>Q115*H115</f>
        <v>0</v>
      </c>
      <c r="S115" s="152">
        <v>0</v>
      </c>
      <c r="T115" s="153">
        <f>S115*H115</f>
        <v>0</v>
      </c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R115" s="154" t="s">
        <v>203</v>
      </c>
      <c r="AT115" s="154" t="s">
        <v>157</v>
      </c>
      <c r="AU115" s="154" t="s">
        <v>81</v>
      </c>
      <c r="AY115" s="16" t="s">
        <v>154</v>
      </c>
      <c r="BE115" s="155">
        <f>IF(N115="základní",J115,0)</f>
        <v>0</v>
      </c>
      <c r="BF115" s="155">
        <f>IF(N115="snížená",J115,0)</f>
        <v>0</v>
      </c>
      <c r="BG115" s="155">
        <f>IF(N115="zákl. přenesená",J115,0)</f>
        <v>0</v>
      </c>
      <c r="BH115" s="155">
        <f>IF(N115="sníž. přenesená",J115,0)</f>
        <v>0</v>
      </c>
      <c r="BI115" s="155">
        <f>IF(N115="nulová",J115,0)</f>
        <v>0</v>
      </c>
      <c r="BJ115" s="16" t="s">
        <v>79</v>
      </c>
      <c r="BK115" s="155">
        <f>ROUND(I115*H115,2)</f>
        <v>0</v>
      </c>
      <c r="BL115" s="16" t="s">
        <v>203</v>
      </c>
      <c r="BM115" s="154" t="s">
        <v>218</v>
      </c>
    </row>
    <row r="116" spans="1:65" s="13" customFormat="1" x14ac:dyDescent="0.2">
      <c r="B116" s="156"/>
      <c r="D116" s="157" t="s">
        <v>163</v>
      </c>
      <c r="E116" s="158" t="s">
        <v>3</v>
      </c>
      <c r="F116" s="159" t="s">
        <v>104</v>
      </c>
      <c r="H116" s="160">
        <v>267.84899999999999</v>
      </c>
      <c r="I116" s="161"/>
      <c r="L116" s="156"/>
      <c r="M116" s="162"/>
      <c r="N116" s="163"/>
      <c r="O116" s="163"/>
      <c r="P116" s="163"/>
      <c r="Q116" s="163"/>
      <c r="R116" s="163"/>
      <c r="S116" s="163"/>
      <c r="T116" s="164"/>
      <c r="AT116" s="158" t="s">
        <v>163</v>
      </c>
      <c r="AU116" s="158" t="s">
        <v>81</v>
      </c>
      <c r="AV116" s="13" t="s">
        <v>81</v>
      </c>
      <c r="AW116" s="13" t="s">
        <v>34</v>
      </c>
      <c r="AX116" s="13" t="s">
        <v>79</v>
      </c>
      <c r="AY116" s="158" t="s">
        <v>154</v>
      </c>
    </row>
    <row r="117" spans="1:65" s="2" customFormat="1" ht="16.5" customHeight="1" x14ac:dyDescent="0.2">
      <c r="A117" s="31"/>
      <c r="B117" s="142"/>
      <c r="C117" s="165" t="s">
        <v>219</v>
      </c>
      <c r="D117" s="165" t="s">
        <v>220</v>
      </c>
      <c r="E117" s="166" t="s">
        <v>221</v>
      </c>
      <c r="F117" s="167" t="s">
        <v>222</v>
      </c>
      <c r="G117" s="168" t="s">
        <v>223</v>
      </c>
      <c r="H117" s="169">
        <v>2.411</v>
      </c>
      <c r="I117" s="170"/>
      <c r="J117" s="171">
        <f>ROUND(I117*H117,2)</f>
        <v>0</v>
      </c>
      <c r="K117" s="167" t="s">
        <v>160</v>
      </c>
      <c r="L117" s="172"/>
      <c r="M117" s="173" t="s">
        <v>3</v>
      </c>
      <c r="N117" s="174" t="s">
        <v>43</v>
      </c>
      <c r="O117" s="52"/>
      <c r="P117" s="152">
        <f>O117*H117</f>
        <v>0</v>
      </c>
      <c r="Q117" s="152">
        <v>0.55000000000000004</v>
      </c>
      <c r="R117" s="152">
        <f>Q117*H117</f>
        <v>1.3260500000000002</v>
      </c>
      <c r="S117" s="152">
        <v>0</v>
      </c>
      <c r="T117" s="153">
        <f>S117*H117</f>
        <v>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R117" s="154" t="s">
        <v>224</v>
      </c>
      <c r="AT117" s="154" t="s">
        <v>220</v>
      </c>
      <c r="AU117" s="154" t="s">
        <v>81</v>
      </c>
      <c r="AY117" s="16" t="s">
        <v>154</v>
      </c>
      <c r="BE117" s="155">
        <f>IF(N117="základní",J117,0)</f>
        <v>0</v>
      </c>
      <c r="BF117" s="155">
        <f>IF(N117="snížená",J117,0)</f>
        <v>0</v>
      </c>
      <c r="BG117" s="155">
        <f>IF(N117="zákl. přenesená",J117,0)</f>
        <v>0</v>
      </c>
      <c r="BH117" s="155">
        <f>IF(N117="sníž. přenesená",J117,0)</f>
        <v>0</v>
      </c>
      <c r="BI117" s="155">
        <f>IF(N117="nulová",J117,0)</f>
        <v>0</v>
      </c>
      <c r="BJ117" s="16" t="s">
        <v>79</v>
      </c>
      <c r="BK117" s="155">
        <f>ROUND(I117*H117,2)</f>
        <v>0</v>
      </c>
      <c r="BL117" s="16" t="s">
        <v>203</v>
      </c>
      <c r="BM117" s="154" t="s">
        <v>225</v>
      </c>
    </row>
    <row r="118" spans="1:65" s="2" customFormat="1" ht="24" x14ac:dyDescent="0.2">
      <c r="A118" s="31"/>
      <c r="B118" s="142"/>
      <c r="C118" s="143" t="s">
        <v>226</v>
      </c>
      <c r="D118" s="143" t="s">
        <v>157</v>
      </c>
      <c r="E118" s="144" t="s">
        <v>227</v>
      </c>
      <c r="F118" s="145" t="s">
        <v>228</v>
      </c>
      <c r="G118" s="146" t="s">
        <v>106</v>
      </c>
      <c r="H118" s="147">
        <v>267.84899999999999</v>
      </c>
      <c r="I118" s="148"/>
      <c r="J118" s="149">
        <f>ROUND(I118*H118,2)</f>
        <v>0</v>
      </c>
      <c r="K118" s="145" t="s">
        <v>160</v>
      </c>
      <c r="L118" s="32"/>
      <c r="M118" s="150" t="s">
        <v>3</v>
      </c>
      <c r="N118" s="151" t="s">
        <v>43</v>
      </c>
      <c r="O118" s="52"/>
      <c r="P118" s="152">
        <f>O118*H118</f>
        <v>0</v>
      </c>
      <c r="Q118" s="152">
        <v>0</v>
      </c>
      <c r="R118" s="152">
        <f>Q118*H118</f>
        <v>0</v>
      </c>
      <c r="S118" s="152">
        <v>0</v>
      </c>
      <c r="T118" s="153">
        <f>S118*H118</f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R118" s="154" t="s">
        <v>203</v>
      </c>
      <c r="AT118" s="154" t="s">
        <v>157</v>
      </c>
      <c r="AU118" s="154" t="s">
        <v>81</v>
      </c>
      <c r="AY118" s="16" t="s">
        <v>154</v>
      </c>
      <c r="BE118" s="155">
        <f>IF(N118="základní",J118,0)</f>
        <v>0</v>
      </c>
      <c r="BF118" s="155">
        <f>IF(N118="snížená",J118,0)</f>
        <v>0</v>
      </c>
      <c r="BG118" s="155">
        <f>IF(N118="zákl. přenesená",J118,0)</f>
        <v>0</v>
      </c>
      <c r="BH118" s="155">
        <f>IF(N118="sníž. přenesená",J118,0)</f>
        <v>0</v>
      </c>
      <c r="BI118" s="155">
        <f>IF(N118="nulová",J118,0)</f>
        <v>0</v>
      </c>
      <c r="BJ118" s="16" t="s">
        <v>79</v>
      </c>
      <c r="BK118" s="155">
        <f>ROUND(I118*H118,2)</f>
        <v>0</v>
      </c>
      <c r="BL118" s="16" t="s">
        <v>203</v>
      </c>
      <c r="BM118" s="154" t="s">
        <v>229</v>
      </c>
    </row>
    <row r="119" spans="1:65" s="13" customFormat="1" x14ac:dyDescent="0.2">
      <c r="B119" s="156"/>
      <c r="D119" s="157" t="s">
        <v>163</v>
      </c>
      <c r="E119" s="158" t="s">
        <v>3</v>
      </c>
      <c r="F119" s="159" t="s">
        <v>104</v>
      </c>
      <c r="H119" s="160">
        <v>267.84899999999999</v>
      </c>
      <c r="I119" s="161"/>
      <c r="L119" s="156"/>
      <c r="M119" s="162"/>
      <c r="N119" s="163"/>
      <c r="O119" s="163"/>
      <c r="P119" s="163"/>
      <c r="Q119" s="163"/>
      <c r="R119" s="163"/>
      <c r="S119" s="163"/>
      <c r="T119" s="164"/>
      <c r="AT119" s="158" t="s">
        <v>163</v>
      </c>
      <c r="AU119" s="158" t="s">
        <v>81</v>
      </c>
      <c r="AV119" s="13" t="s">
        <v>81</v>
      </c>
      <c r="AW119" s="13" t="s">
        <v>34</v>
      </c>
      <c r="AX119" s="13" t="s">
        <v>79</v>
      </c>
      <c r="AY119" s="158" t="s">
        <v>154</v>
      </c>
    </row>
    <row r="120" spans="1:65" s="2" customFormat="1" ht="16.5" customHeight="1" x14ac:dyDescent="0.2">
      <c r="A120" s="31"/>
      <c r="B120" s="142"/>
      <c r="C120" s="165" t="s">
        <v>9</v>
      </c>
      <c r="D120" s="165" t="s">
        <v>220</v>
      </c>
      <c r="E120" s="166" t="s">
        <v>221</v>
      </c>
      <c r="F120" s="167" t="s">
        <v>222</v>
      </c>
      <c r="G120" s="168" t="s">
        <v>223</v>
      </c>
      <c r="H120" s="169">
        <v>0.80400000000000005</v>
      </c>
      <c r="I120" s="170"/>
      <c r="J120" s="171">
        <f>ROUND(I120*H120,2)</f>
        <v>0</v>
      </c>
      <c r="K120" s="167" t="s">
        <v>160</v>
      </c>
      <c r="L120" s="172"/>
      <c r="M120" s="173" t="s">
        <v>3</v>
      </c>
      <c r="N120" s="174" t="s">
        <v>43</v>
      </c>
      <c r="O120" s="52"/>
      <c r="P120" s="152">
        <f>O120*H120</f>
        <v>0</v>
      </c>
      <c r="Q120" s="152">
        <v>0.55000000000000004</v>
      </c>
      <c r="R120" s="152">
        <f>Q120*H120</f>
        <v>0.44220000000000004</v>
      </c>
      <c r="S120" s="152">
        <v>0</v>
      </c>
      <c r="T120" s="153">
        <f>S120*H120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R120" s="154" t="s">
        <v>224</v>
      </c>
      <c r="AT120" s="154" t="s">
        <v>220</v>
      </c>
      <c r="AU120" s="154" t="s">
        <v>81</v>
      </c>
      <c r="AY120" s="16" t="s">
        <v>154</v>
      </c>
      <c r="BE120" s="155">
        <f>IF(N120="základní",J120,0)</f>
        <v>0</v>
      </c>
      <c r="BF120" s="155">
        <f>IF(N120="snížená",J120,0)</f>
        <v>0</v>
      </c>
      <c r="BG120" s="155">
        <f>IF(N120="zákl. přenesená",J120,0)</f>
        <v>0</v>
      </c>
      <c r="BH120" s="155">
        <f>IF(N120="sníž. přenesená",J120,0)</f>
        <v>0</v>
      </c>
      <c r="BI120" s="155">
        <f>IF(N120="nulová",J120,0)</f>
        <v>0</v>
      </c>
      <c r="BJ120" s="16" t="s">
        <v>79</v>
      </c>
      <c r="BK120" s="155">
        <f>ROUND(I120*H120,2)</f>
        <v>0</v>
      </c>
      <c r="BL120" s="16" t="s">
        <v>203</v>
      </c>
      <c r="BM120" s="154" t="s">
        <v>230</v>
      </c>
    </row>
    <row r="121" spans="1:65" s="13" customFormat="1" x14ac:dyDescent="0.2">
      <c r="B121" s="156"/>
      <c r="D121" s="157" t="s">
        <v>163</v>
      </c>
      <c r="E121" s="158" t="s">
        <v>3</v>
      </c>
      <c r="F121" s="159" t="s">
        <v>231</v>
      </c>
      <c r="H121" s="160">
        <v>0.80400000000000005</v>
      </c>
      <c r="I121" s="161"/>
      <c r="L121" s="156"/>
      <c r="M121" s="162"/>
      <c r="N121" s="163"/>
      <c r="O121" s="163"/>
      <c r="P121" s="163"/>
      <c r="Q121" s="163"/>
      <c r="R121" s="163"/>
      <c r="S121" s="163"/>
      <c r="T121" s="164"/>
      <c r="AT121" s="158" t="s">
        <v>163</v>
      </c>
      <c r="AU121" s="158" t="s">
        <v>81</v>
      </c>
      <c r="AV121" s="13" t="s">
        <v>81</v>
      </c>
      <c r="AW121" s="13" t="s">
        <v>34</v>
      </c>
      <c r="AX121" s="13" t="s">
        <v>79</v>
      </c>
      <c r="AY121" s="158" t="s">
        <v>154</v>
      </c>
    </row>
    <row r="122" spans="1:65" s="2" customFormat="1" ht="48" x14ac:dyDescent="0.2">
      <c r="A122" s="31"/>
      <c r="B122" s="142"/>
      <c r="C122" s="143" t="s">
        <v>203</v>
      </c>
      <c r="D122" s="143" t="s">
        <v>157</v>
      </c>
      <c r="E122" s="144" t="s">
        <v>232</v>
      </c>
      <c r="F122" s="145" t="s">
        <v>233</v>
      </c>
      <c r="G122" s="146" t="s">
        <v>106</v>
      </c>
      <c r="H122" s="147">
        <v>267.84899999999999</v>
      </c>
      <c r="I122" s="148"/>
      <c r="J122" s="149">
        <f>ROUND(I122*H122,2)</f>
        <v>0</v>
      </c>
      <c r="K122" s="145" t="s">
        <v>160</v>
      </c>
      <c r="L122" s="32"/>
      <c r="M122" s="150" t="s">
        <v>3</v>
      </c>
      <c r="N122" s="151" t="s">
        <v>43</v>
      </c>
      <c r="O122" s="52"/>
      <c r="P122" s="152">
        <f>O122*H122</f>
        <v>0</v>
      </c>
      <c r="Q122" s="152">
        <v>0</v>
      </c>
      <c r="R122" s="152">
        <f>Q122*H122</f>
        <v>0</v>
      </c>
      <c r="S122" s="152">
        <v>3.0000000000000001E-3</v>
      </c>
      <c r="T122" s="153">
        <f>S122*H122</f>
        <v>0.80354700000000001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54" t="s">
        <v>203</v>
      </c>
      <c r="AT122" s="154" t="s">
        <v>157</v>
      </c>
      <c r="AU122" s="154" t="s">
        <v>81</v>
      </c>
      <c r="AY122" s="16" t="s">
        <v>154</v>
      </c>
      <c r="BE122" s="155">
        <f>IF(N122="základní",J122,0)</f>
        <v>0</v>
      </c>
      <c r="BF122" s="155">
        <f>IF(N122="snížená",J122,0)</f>
        <v>0</v>
      </c>
      <c r="BG122" s="155">
        <f>IF(N122="zákl. přenesená",J122,0)</f>
        <v>0</v>
      </c>
      <c r="BH122" s="155">
        <f>IF(N122="sníž. přenesená",J122,0)</f>
        <v>0</v>
      </c>
      <c r="BI122" s="155">
        <f>IF(N122="nulová",J122,0)</f>
        <v>0</v>
      </c>
      <c r="BJ122" s="16" t="s">
        <v>79</v>
      </c>
      <c r="BK122" s="155">
        <f>ROUND(I122*H122,2)</f>
        <v>0</v>
      </c>
      <c r="BL122" s="16" t="s">
        <v>203</v>
      </c>
      <c r="BM122" s="154" t="s">
        <v>234</v>
      </c>
    </row>
    <row r="123" spans="1:65" s="13" customFormat="1" x14ac:dyDescent="0.2">
      <c r="B123" s="156"/>
      <c r="D123" s="157" t="s">
        <v>163</v>
      </c>
      <c r="E123" s="158" t="s">
        <v>3</v>
      </c>
      <c r="F123" s="159" t="s">
        <v>104</v>
      </c>
      <c r="H123" s="160">
        <v>267.84899999999999</v>
      </c>
      <c r="I123" s="161"/>
      <c r="L123" s="156"/>
      <c r="M123" s="162"/>
      <c r="N123" s="163"/>
      <c r="O123" s="163"/>
      <c r="P123" s="163"/>
      <c r="Q123" s="163"/>
      <c r="R123" s="163"/>
      <c r="S123" s="163"/>
      <c r="T123" s="164"/>
      <c r="AT123" s="158" t="s">
        <v>163</v>
      </c>
      <c r="AU123" s="158" t="s">
        <v>81</v>
      </c>
      <c r="AV123" s="13" t="s">
        <v>81</v>
      </c>
      <c r="AW123" s="13" t="s">
        <v>34</v>
      </c>
      <c r="AX123" s="13" t="s">
        <v>79</v>
      </c>
      <c r="AY123" s="158" t="s">
        <v>154</v>
      </c>
    </row>
    <row r="124" spans="1:65" s="2" customFormat="1" ht="36" x14ac:dyDescent="0.2">
      <c r="A124" s="31"/>
      <c r="B124" s="142"/>
      <c r="C124" s="143" t="s">
        <v>235</v>
      </c>
      <c r="D124" s="143" t="s">
        <v>157</v>
      </c>
      <c r="E124" s="144" t="s">
        <v>236</v>
      </c>
      <c r="F124" s="145" t="s">
        <v>237</v>
      </c>
      <c r="G124" s="146" t="s">
        <v>223</v>
      </c>
      <c r="H124" s="147">
        <v>3.2149999999999999</v>
      </c>
      <c r="I124" s="148"/>
      <c r="J124" s="149">
        <f>ROUND(I124*H124,2)</f>
        <v>0</v>
      </c>
      <c r="K124" s="145" t="s">
        <v>160</v>
      </c>
      <c r="L124" s="32"/>
      <c r="M124" s="150" t="s">
        <v>3</v>
      </c>
      <c r="N124" s="151" t="s">
        <v>43</v>
      </c>
      <c r="O124" s="52"/>
      <c r="P124" s="152">
        <f>O124*H124</f>
        <v>0</v>
      </c>
      <c r="Q124" s="152">
        <v>2.3369999999999998E-2</v>
      </c>
      <c r="R124" s="152">
        <f>Q124*H124</f>
        <v>7.5134549999999994E-2</v>
      </c>
      <c r="S124" s="152">
        <v>0</v>
      </c>
      <c r="T124" s="153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54" t="s">
        <v>203</v>
      </c>
      <c r="AT124" s="154" t="s">
        <v>157</v>
      </c>
      <c r="AU124" s="154" t="s">
        <v>81</v>
      </c>
      <c r="AY124" s="16" t="s">
        <v>154</v>
      </c>
      <c r="BE124" s="155">
        <f>IF(N124="základní",J124,0)</f>
        <v>0</v>
      </c>
      <c r="BF124" s="155">
        <f>IF(N124="snížená",J124,0)</f>
        <v>0</v>
      </c>
      <c r="BG124" s="155">
        <f>IF(N124="zákl. přenesená",J124,0)</f>
        <v>0</v>
      </c>
      <c r="BH124" s="155">
        <f>IF(N124="sníž. přenesená",J124,0)</f>
        <v>0</v>
      </c>
      <c r="BI124" s="155">
        <f>IF(N124="nulová",J124,0)</f>
        <v>0</v>
      </c>
      <c r="BJ124" s="16" t="s">
        <v>79</v>
      </c>
      <c r="BK124" s="155">
        <f>ROUND(I124*H124,2)</f>
        <v>0</v>
      </c>
      <c r="BL124" s="16" t="s">
        <v>203</v>
      </c>
      <c r="BM124" s="154" t="s">
        <v>238</v>
      </c>
    </row>
    <row r="125" spans="1:65" s="13" customFormat="1" x14ac:dyDescent="0.2">
      <c r="B125" s="156"/>
      <c r="D125" s="157" t="s">
        <v>163</v>
      </c>
      <c r="E125" s="158" t="s">
        <v>3</v>
      </c>
      <c r="F125" s="159" t="s">
        <v>239</v>
      </c>
      <c r="H125" s="160">
        <v>3.2149999999999999</v>
      </c>
      <c r="I125" s="161"/>
      <c r="L125" s="156"/>
      <c r="M125" s="162"/>
      <c r="N125" s="163"/>
      <c r="O125" s="163"/>
      <c r="P125" s="163"/>
      <c r="Q125" s="163"/>
      <c r="R125" s="163"/>
      <c r="S125" s="163"/>
      <c r="T125" s="164"/>
      <c r="AT125" s="158" t="s">
        <v>163</v>
      </c>
      <c r="AU125" s="158" t="s">
        <v>81</v>
      </c>
      <c r="AV125" s="13" t="s">
        <v>81</v>
      </c>
      <c r="AW125" s="13" t="s">
        <v>34</v>
      </c>
      <c r="AX125" s="13" t="s">
        <v>79</v>
      </c>
      <c r="AY125" s="158" t="s">
        <v>154</v>
      </c>
    </row>
    <row r="126" spans="1:65" s="2" customFormat="1" ht="24" x14ac:dyDescent="0.2">
      <c r="A126" s="31"/>
      <c r="B126" s="142"/>
      <c r="C126" s="143" t="s">
        <v>240</v>
      </c>
      <c r="D126" s="143" t="s">
        <v>157</v>
      </c>
      <c r="E126" s="144" t="s">
        <v>241</v>
      </c>
      <c r="F126" s="145" t="s">
        <v>242</v>
      </c>
      <c r="G126" s="146" t="s">
        <v>101</v>
      </c>
      <c r="H126" s="147">
        <v>25.42</v>
      </c>
      <c r="I126" s="148"/>
      <c r="J126" s="149">
        <f>ROUND(I126*H126,2)</f>
        <v>0</v>
      </c>
      <c r="K126" s="145" t="s">
        <v>3</v>
      </c>
      <c r="L126" s="32"/>
      <c r="M126" s="150" t="s">
        <v>3</v>
      </c>
      <c r="N126" s="151" t="s">
        <v>43</v>
      </c>
      <c r="O126" s="52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54" t="s">
        <v>203</v>
      </c>
      <c r="AT126" s="154" t="s">
        <v>157</v>
      </c>
      <c r="AU126" s="154" t="s">
        <v>81</v>
      </c>
      <c r="AY126" s="16" t="s">
        <v>154</v>
      </c>
      <c r="BE126" s="155">
        <f>IF(N126="základní",J126,0)</f>
        <v>0</v>
      </c>
      <c r="BF126" s="155">
        <f>IF(N126="snížená",J126,0)</f>
        <v>0</v>
      </c>
      <c r="BG126" s="155">
        <f>IF(N126="zákl. přenesená",J126,0)</f>
        <v>0</v>
      </c>
      <c r="BH126" s="155">
        <f>IF(N126="sníž. přenesená",J126,0)</f>
        <v>0</v>
      </c>
      <c r="BI126" s="155">
        <f>IF(N126="nulová",J126,0)</f>
        <v>0</v>
      </c>
      <c r="BJ126" s="16" t="s">
        <v>79</v>
      </c>
      <c r="BK126" s="155">
        <f>ROUND(I126*H126,2)</f>
        <v>0</v>
      </c>
      <c r="BL126" s="16" t="s">
        <v>203</v>
      </c>
      <c r="BM126" s="154" t="s">
        <v>243</v>
      </c>
    </row>
    <row r="127" spans="1:65" s="13" customFormat="1" x14ac:dyDescent="0.2">
      <c r="B127" s="156"/>
      <c r="D127" s="157" t="s">
        <v>163</v>
      </c>
      <c r="E127" s="158" t="s">
        <v>3</v>
      </c>
      <c r="F127" s="159" t="s">
        <v>109</v>
      </c>
      <c r="H127" s="160">
        <v>25.42</v>
      </c>
      <c r="I127" s="161"/>
      <c r="L127" s="156"/>
      <c r="M127" s="162"/>
      <c r="N127" s="163"/>
      <c r="O127" s="163"/>
      <c r="P127" s="163"/>
      <c r="Q127" s="163"/>
      <c r="R127" s="163"/>
      <c r="S127" s="163"/>
      <c r="T127" s="164"/>
      <c r="AT127" s="158" t="s">
        <v>163</v>
      </c>
      <c r="AU127" s="158" t="s">
        <v>81</v>
      </c>
      <c r="AV127" s="13" t="s">
        <v>81</v>
      </c>
      <c r="AW127" s="13" t="s">
        <v>34</v>
      </c>
      <c r="AX127" s="13" t="s">
        <v>79</v>
      </c>
      <c r="AY127" s="158" t="s">
        <v>154</v>
      </c>
    </row>
    <row r="128" spans="1:65" s="2" customFormat="1" ht="44.25" customHeight="1" x14ac:dyDescent="0.2">
      <c r="A128" s="31"/>
      <c r="B128" s="142"/>
      <c r="C128" s="143" t="s">
        <v>244</v>
      </c>
      <c r="D128" s="143" t="s">
        <v>157</v>
      </c>
      <c r="E128" s="144" t="s">
        <v>245</v>
      </c>
      <c r="F128" s="145" t="s">
        <v>246</v>
      </c>
      <c r="G128" s="146" t="s">
        <v>173</v>
      </c>
      <c r="H128" s="147">
        <v>1.843</v>
      </c>
      <c r="I128" s="148"/>
      <c r="J128" s="149">
        <f>ROUND(I128*H128,2)</f>
        <v>0</v>
      </c>
      <c r="K128" s="145" t="s">
        <v>160</v>
      </c>
      <c r="L128" s="32"/>
      <c r="M128" s="150" t="s">
        <v>3</v>
      </c>
      <c r="N128" s="151" t="s">
        <v>43</v>
      </c>
      <c r="O128" s="52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54" t="s">
        <v>203</v>
      </c>
      <c r="AT128" s="154" t="s">
        <v>157</v>
      </c>
      <c r="AU128" s="154" t="s">
        <v>81</v>
      </c>
      <c r="AY128" s="16" t="s">
        <v>154</v>
      </c>
      <c r="BE128" s="155">
        <f>IF(N128="základní",J128,0)</f>
        <v>0</v>
      </c>
      <c r="BF128" s="155">
        <f>IF(N128="snížená",J128,0)</f>
        <v>0</v>
      </c>
      <c r="BG128" s="155">
        <f>IF(N128="zákl. přenesená",J128,0)</f>
        <v>0</v>
      </c>
      <c r="BH128" s="155">
        <f>IF(N128="sníž. přenesená",J128,0)</f>
        <v>0</v>
      </c>
      <c r="BI128" s="155">
        <f>IF(N128="nulová",J128,0)</f>
        <v>0</v>
      </c>
      <c r="BJ128" s="16" t="s">
        <v>79</v>
      </c>
      <c r="BK128" s="155">
        <f>ROUND(I128*H128,2)</f>
        <v>0</v>
      </c>
      <c r="BL128" s="16" t="s">
        <v>203</v>
      </c>
      <c r="BM128" s="154" t="s">
        <v>247</v>
      </c>
    </row>
    <row r="129" spans="1:65" s="12" customFormat="1" ht="22.9" customHeight="1" x14ac:dyDescent="0.2">
      <c r="B129" s="129"/>
      <c r="D129" s="130" t="s">
        <v>71</v>
      </c>
      <c r="E129" s="140" t="s">
        <v>248</v>
      </c>
      <c r="F129" s="140" t="s">
        <v>249</v>
      </c>
      <c r="I129" s="132"/>
      <c r="J129" s="141">
        <f>BK129</f>
        <v>0</v>
      </c>
      <c r="L129" s="129"/>
      <c r="M129" s="134"/>
      <c r="N129" s="135"/>
      <c r="O129" s="135"/>
      <c r="P129" s="136">
        <f>SUM(P130:P168)</f>
        <v>0</v>
      </c>
      <c r="Q129" s="135"/>
      <c r="R129" s="136">
        <f>SUM(R130:R168)</f>
        <v>2.2482904000000001</v>
      </c>
      <c r="S129" s="135"/>
      <c r="T129" s="137">
        <f>SUM(T130:T168)</f>
        <v>0.28160370000000001</v>
      </c>
      <c r="AR129" s="130" t="s">
        <v>81</v>
      </c>
      <c r="AT129" s="138" t="s">
        <v>71</v>
      </c>
      <c r="AU129" s="138" t="s">
        <v>79</v>
      </c>
      <c r="AY129" s="130" t="s">
        <v>154</v>
      </c>
      <c r="BK129" s="139">
        <f>SUM(BK130:BK168)</f>
        <v>0</v>
      </c>
    </row>
    <row r="130" spans="1:65" s="2" customFormat="1" ht="24" x14ac:dyDescent="0.2">
      <c r="A130" s="31"/>
      <c r="B130" s="142"/>
      <c r="C130" s="143" t="s">
        <v>250</v>
      </c>
      <c r="D130" s="143" t="s">
        <v>157</v>
      </c>
      <c r="E130" s="144" t="s">
        <v>251</v>
      </c>
      <c r="F130" s="145" t="s">
        <v>252</v>
      </c>
      <c r="G130" s="146" t="s">
        <v>101</v>
      </c>
      <c r="H130" s="147">
        <v>3.5</v>
      </c>
      <c r="I130" s="148"/>
      <c r="J130" s="149">
        <f>ROUND(I130*H130,2)</f>
        <v>0</v>
      </c>
      <c r="K130" s="145" t="s">
        <v>160</v>
      </c>
      <c r="L130" s="32"/>
      <c r="M130" s="150" t="s">
        <v>3</v>
      </c>
      <c r="N130" s="151" t="s">
        <v>43</v>
      </c>
      <c r="O130" s="52"/>
      <c r="P130" s="152">
        <f>O130*H130</f>
        <v>0</v>
      </c>
      <c r="Q130" s="152">
        <v>0</v>
      </c>
      <c r="R130" s="152">
        <f>Q130*H130</f>
        <v>0</v>
      </c>
      <c r="S130" s="152">
        <v>3.48E-3</v>
      </c>
      <c r="T130" s="153">
        <f>S130*H130</f>
        <v>1.218E-2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54" t="s">
        <v>203</v>
      </c>
      <c r="AT130" s="154" t="s">
        <v>157</v>
      </c>
      <c r="AU130" s="154" t="s">
        <v>81</v>
      </c>
      <c r="AY130" s="16" t="s">
        <v>154</v>
      </c>
      <c r="BE130" s="155">
        <f>IF(N130="základní",J130,0)</f>
        <v>0</v>
      </c>
      <c r="BF130" s="155">
        <f>IF(N130="snížená",J130,0)</f>
        <v>0</v>
      </c>
      <c r="BG130" s="155">
        <f>IF(N130="zákl. přenesená",J130,0)</f>
        <v>0</v>
      </c>
      <c r="BH130" s="155">
        <f>IF(N130="sníž. přenesená",J130,0)</f>
        <v>0</v>
      </c>
      <c r="BI130" s="155">
        <f>IF(N130="nulová",J130,0)</f>
        <v>0</v>
      </c>
      <c r="BJ130" s="16" t="s">
        <v>79</v>
      </c>
      <c r="BK130" s="155">
        <f>ROUND(I130*H130,2)</f>
        <v>0</v>
      </c>
      <c r="BL130" s="16" t="s">
        <v>203</v>
      </c>
      <c r="BM130" s="154" t="s">
        <v>253</v>
      </c>
    </row>
    <row r="131" spans="1:65" s="13" customFormat="1" x14ac:dyDescent="0.2">
      <c r="B131" s="156"/>
      <c r="D131" s="157" t="s">
        <v>163</v>
      </c>
      <c r="E131" s="158" t="s">
        <v>3</v>
      </c>
      <c r="F131" s="159" t="s">
        <v>112</v>
      </c>
      <c r="H131" s="160">
        <v>3.5</v>
      </c>
      <c r="I131" s="161"/>
      <c r="L131" s="156"/>
      <c r="M131" s="162"/>
      <c r="N131" s="163"/>
      <c r="O131" s="163"/>
      <c r="P131" s="163"/>
      <c r="Q131" s="163"/>
      <c r="R131" s="163"/>
      <c r="S131" s="163"/>
      <c r="T131" s="164"/>
      <c r="AT131" s="158" t="s">
        <v>163</v>
      </c>
      <c r="AU131" s="158" t="s">
        <v>81</v>
      </c>
      <c r="AV131" s="13" t="s">
        <v>81</v>
      </c>
      <c r="AW131" s="13" t="s">
        <v>34</v>
      </c>
      <c r="AX131" s="13" t="s">
        <v>79</v>
      </c>
      <c r="AY131" s="158" t="s">
        <v>154</v>
      </c>
    </row>
    <row r="132" spans="1:65" s="2" customFormat="1" ht="21.75" customHeight="1" x14ac:dyDescent="0.2">
      <c r="A132" s="31"/>
      <c r="B132" s="142"/>
      <c r="C132" s="143" t="s">
        <v>8</v>
      </c>
      <c r="D132" s="143" t="s">
        <v>157</v>
      </c>
      <c r="E132" s="144" t="s">
        <v>254</v>
      </c>
      <c r="F132" s="145" t="s">
        <v>255</v>
      </c>
      <c r="G132" s="146" t="s">
        <v>101</v>
      </c>
      <c r="H132" s="147">
        <v>25.42</v>
      </c>
      <c r="I132" s="148"/>
      <c r="J132" s="149">
        <f>ROUND(I132*H132,2)</f>
        <v>0</v>
      </c>
      <c r="K132" s="145" t="s">
        <v>160</v>
      </c>
      <c r="L132" s="32"/>
      <c r="M132" s="150" t="s">
        <v>3</v>
      </c>
      <c r="N132" s="151" t="s">
        <v>43</v>
      </c>
      <c r="O132" s="52"/>
      <c r="P132" s="152">
        <f>O132*H132</f>
        <v>0</v>
      </c>
      <c r="Q132" s="152">
        <v>0</v>
      </c>
      <c r="R132" s="152">
        <f>Q132*H132</f>
        <v>0</v>
      </c>
      <c r="S132" s="152">
        <v>1.6999999999999999E-3</v>
      </c>
      <c r="T132" s="153">
        <f>S132*H132</f>
        <v>4.3214000000000002E-2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54" t="s">
        <v>203</v>
      </c>
      <c r="AT132" s="154" t="s">
        <v>157</v>
      </c>
      <c r="AU132" s="154" t="s">
        <v>81</v>
      </c>
      <c r="AY132" s="16" t="s">
        <v>154</v>
      </c>
      <c r="BE132" s="155">
        <f>IF(N132="základní",J132,0)</f>
        <v>0</v>
      </c>
      <c r="BF132" s="155">
        <f>IF(N132="snížená",J132,0)</f>
        <v>0</v>
      </c>
      <c r="BG132" s="155">
        <f>IF(N132="zákl. přenesená",J132,0)</f>
        <v>0</v>
      </c>
      <c r="BH132" s="155">
        <f>IF(N132="sníž. přenesená",J132,0)</f>
        <v>0</v>
      </c>
      <c r="BI132" s="155">
        <f>IF(N132="nulová",J132,0)</f>
        <v>0</v>
      </c>
      <c r="BJ132" s="16" t="s">
        <v>79</v>
      </c>
      <c r="BK132" s="155">
        <f>ROUND(I132*H132,2)</f>
        <v>0</v>
      </c>
      <c r="BL132" s="16" t="s">
        <v>203</v>
      </c>
      <c r="BM132" s="154" t="s">
        <v>256</v>
      </c>
    </row>
    <row r="133" spans="1:65" s="13" customFormat="1" x14ac:dyDescent="0.2">
      <c r="B133" s="156"/>
      <c r="D133" s="157" t="s">
        <v>163</v>
      </c>
      <c r="E133" s="158" t="s">
        <v>3</v>
      </c>
      <c r="F133" s="159" t="s">
        <v>109</v>
      </c>
      <c r="H133" s="160">
        <v>25.42</v>
      </c>
      <c r="I133" s="161"/>
      <c r="L133" s="156"/>
      <c r="M133" s="162"/>
      <c r="N133" s="163"/>
      <c r="O133" s="163"/>
      <c r="P133" s="163"/>
      <c r="Q133" s="163"/>
      <c r="R133" s="163"/>
      <c r="S133" s="163"/>
      <c r="T133" s="164"/>
      <c r="AT133" s="158" t="s">
        <v>163</v>
      </c>
      <c r="AU133" s="158" t="s">
        <v>81</v>
      </c>
      <c r="AV133" s="13" t="s">
        <v>81</v>
      </c>
      <c r="AW133" s="13" t="s">
        <v>34</v>
      </c>
      <c r="AX133" s="13" t="s">
        <v>79</v>
      </c>
      <c r="AY133" s="158" t="s">
        <v>154</v>
      </c>
    </row>
    <row r="134" spans="1:65" s="2" customFormat="1" ht="24" x14ac:dyDescent="0.2">
      <c r="A134" s="31"/>
      <c r="B134" s="142"/>
      <c r="C134" s="143" t="s">
        <v>257</v>
      </c>
      <c r="D134" s="143" t="s">
        <v>157</v>
      </c>
      <c r="E134" s="144" t="s">
        <v>258</v>
      </c>
      <c r="F134" s="145" t="s">
        <v>259</v>
      </c>
      <c r="G134" s="146" t="s">
        <v>101</v>
      </c>
      <c r="H134" s="147">
        <v>25.42</v>
      </c>
      <c r="I134" s="148"/>
      <c r="J134" s="149">
        <f>ROUND(I134*H134,2)</f>
        <v>0</v>
      </c>
      <c r="K134" s="145" t="s">
        <v>160</v>
      </c>
      <c r="L134" s="32"/>
      <c r="M134" s="150" t="s">
        <v>3</v>
      </c>
      <c r="N134" s="151" t="s">
        <v>43</v>
      </c>
      <c r="O134" s="52"/>
      <c r="P134" s="152">
        <f>O134*H134</f>
        <v>0</v>
      </c>
      <c r="Q134" s="152">
        <v>0</v>
      </c>
      <c r="R134" s="152">
        <f>Q134*H134</f>
        <v>0</v>
      </c>
      <c r="S134" s="152">
        <v>1.91E-3</v>
      </c>
      <c r="T134" s="153">
        <f>S134*H134</f>
        <v>4.8552200000000004E-2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54" t="s">
        <v>203</v>
      </c>
      <c r="AT134" s="154" t="s">
        <v>157</v>
      </c>
      <c r="AU134" s="154" t="s">
        <v>81</v>
      </c>
      <c r="AY134" s="16" t="s">
        <v>154</v>
      </c>
      <c r="BE134" s="155">
        <f>IF(N134="základní",J134,0)</f>
        <v>0</v>
      </c>
      <c r="BF134" s="155">
        <f>IF(N134="snížená",J134,0)</f>
        <v>0</v>
      </c>
      <c r="BG134" s="155">
        <f>IF(N134="zákl. přenesená",J134,0)</f>
        <v>0</v>
      </c>
      <c r="BH134" s="155">
        <f>IF(N134="sníž. přenesená",J134,0)</f>
        <v>0</v>
      </c>
      <c r="BI134" s="155">
        <f>IF(N134="nulová",J134,0)</f>
        <v>0</v>
      </c>
      <c r="BJ134" s="16" t="s">
        <v>79</v>
      </c>
      <c r="BK134" s="155">
        <f>ROUND(I134*H134,2)</f>
        <v>0</v>
      </c>
      <c r="BL134" s="16" t="s">
        <v>203</v>
      </c>
      <c r="BM134" s="154" t="s">
        <v>260</v>
      </c>
    </row>
    <row r="135" spans="1:65" s="13" customFormat="1" x14ac:dyDescent="0.2">
      <c r="B135" s="156"/>
      <c r="D135" s="157" t="s">
        <v>163</v>
      </c>
      <c r="E135" s="158" t="s">
        <v>3</v>
      </c>
      <c r="F135" s="159" t="s">
        <v>109</v>
      </c>
      <c r="H135" s="160">
        <v>25.42</v>
      </c>
      <c r="I135" s="161"/>
      <c r="L135" s="156"/>
      <c r="M135" s="162"/>
      <c r="N135" s="163"/>
      <c r="O135" s="163"/>
      <c r="P135" s="163"/>
      <c r="Q135" s="163"/>
      <c r="R135" s="163"/>
      <c r="S135" s="163"/>
      <c r="T135" s="164"/>
      <c r="AT135" s="158" t="s">
        <v>163</v>
      </c>
      <c r="AU135" s="158" t="s">
        <v>81</v>
      </c>
      <c r="AV135" s="13" t="s">
        <v>81</v>
      </c>
      <c r="AW135" s="13" t="s">
        <v>34</v>
      </c>
      <c r="AX135" s="13" t="s">
        <v>79</v>
      </c>
      <c r="AY135" s="158" t="s">
        <v>154</v>
      </c>
    </row>
    <row r="136" spans="1:65" s="2" customFormat="1" ht="21.75" customHeight="1" x14ac:dyDescent="0.2">
      <c r="A136" s="31"/>
      <c r="B136" s="142"/>
      <c r="C136" s="143" t="s">
        <v>261</v>
      </c>
      <c r="D136" s="143" t="s">
        <v>157</v>
      </c>
      <c r="E136" s="144" t="s">
        <v>262</v>
      </c>
      <c r="F136" s="145" t="s">
        <v>263</v>
      </c>
      <c r="G136" s="146" t="s">
        <v>101</v>
      </c>
      <c r="H136" s="147">
        <v>2.65</v>
      </c>
      <c r="I136" s="148"/>
      <c r="J136" s="149">
        <f>ROUND(I136*H136,2)</f>
        <v>0</v>
      </c>
      <c r="K136" s="145" t="s">
        <v>160</v>
      </c>
      <c r="L136" s="32"/>
      <c r="M136" s="150" t="s">
        <v>3</v>
      </c>
      <c r="N136" s="151" t="s">
        <v>43</v>
      </c>
      <c r="O136" s="52"/>
      <c r="P136" s="152">
        <f>O136*H136</f>
        <v>0</v>
      </c>
      <c r="Q136" s="152">
        <v>0</v>
      </c>
      <c r="R136" s="152">
        <f>Q136*H136</f>
        <v>0</v>
      </c>
      <c r="S136" s="152">
        <v>1.75E-3</v>
      </c>
      <c r="T136" s="153">
        <f>S136*H136</f>
        <v>4.6375000000000001E-3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54" t="s">
        <v>203</v>
      </c>
      <c r="AT136" s="154" t="s">
        <v>157</v>
      </c>
      <c r="AU136" s="154" t="s">
        <v>81</v>
      </c>
      <c r="AY136" s="16" t="s">
        <v>154</v>
      </c>
      <c r="BE136" s="155">
        <f>IF(N136="základní",J136,0)</f>
        <v>0</v>
      </c>
      <c r="BF136" s="155">
        <f>IF(N136="snížená",J136,0)</f>
        <v>0</v>
      </c>
      <c r="BG136" s="155">
        <f>IF(N136="zákl. přenesená",J136,0)</f>
        <v>0</v>
      </c>
      <c r="BH136" s="155">
        <f>IF(N136="sníž. přenesená",J136,0)</f>
        <v>0</v>
      </c>
      <c r="BI136" s="155">
        <f>IF(N136="nulová",J136,0)</f>
        <v>0</v>
      </c>
      <c r="BJ136" s="16" t="s">
        <v>79</v>
      </c>
      <c r="BK136" s="155">
        <f>ROUND(I136*H136,2)</f>
        <v>0</v>
      </c>
      <c r="BL136" s="16" t="s">
        <v>203</v>
      </c>
      <c r="BM136" s="154" t="s">
        <v>264</v>
      </c>
    </row>
    <row r="137" spans="1:65" s="13" customFormat="1" x14ac:dyDescent="0.2">
      <c r="B137" s="156"/>
      <c r="D137" s="157" t="s">
        <v>163</v>
      </c>
      <c r="E137" s="158" t="s">
        <v>3</v>
      </c>
      <c r="F137" s="159" t="s">
        <v>115</v>
      </c>
      <c r="H137" s="160">
        <v>2.65</v>
      </c>
      <c r="I137" s="161"/>
      <c r="L137" s="156"/>
      <c r="M137" s="162"/>
      <c r="N137" s="163"/>
      <c r="O137" s="163"/>
      <c r="P137" s="163"/>
      <c r="Q137" s="163"/>
      <c r="R137" s="163"/>
      <c r="S137" s="163"/>
      <c r="T137" s="164"/>
      <c r="AT137" s="158" t="s">
        <v>163</v>
      </c>
      <c r="AU137" s="158" t="s">
        <v>81</v>
      </c>
      <c r="AV137" s="13" t="s">
        <v>81</v>
      </c>
      <c r="AW137" s="13" t="s">
        <v>34</v>
      </c>
      <c r="AX137" s="13" t="s">
        <v>79</v>
      </c>
      <c r="AY137" s="158" t="s">
        <v>154</v>
      </c>
    </row>
    <row r="138" spans="1:65" s="2" customFormat="1" ht="24" x14ac:dyDescent="0.2">
      <c r="A138" s="31"/>
      <c r="B138" s="142"/>
      <c r="C138" s="143" t="s">
        <v>265</v>
      </c>
      <c r="D138" s="143" t="s">
        <v>157</v>
      </c>
      <c r="E138" s="144" t="s">
        <v>266</v>
      </c>
      <c r="F138" s="145" t="s">
        <v>267</v>
      </c>
      <c r="G138" s="146" t="s">
        <v>101</v>
      </c>
      <c r="H138" s="147">
        <v>42.3</v>
      </c>
      <c r="I138" s="148"/>
      <c r="J138" s="149">
        <f>ROUND(I138*H138,2)</f>
        <v>0</v>
      </c>
      <c r="K138" s="145" t="s">
        <v>160</v>
      </c>
      <c r="L138" s="32"/>
      <c r="M138" s="150" t="s">
        <v>3</v>
      </c>
      <c r="N138" s="151" t="s">
        <v>43</v>
      </c>
      <c r="O138" s="52"/>
      <c r="P138" s="152">
        <f>O138*H138</f>
        <v>0</v>
      </c>
      <c r="Q138" s="152">
        <v>0</v>
      </c>
      <c r="R138" s="152">
        <f>Q138*H138</f>
        <v>0</v>
      </c>
      <c r="S138" s="152">
        <v>2.5999999999999999E-3</v>
      </c>
      <c r="T138" s="153">
        <f>S138*H138</f>
        <v>0.10997999999999999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54" t="s">
        <v>203</v>
      </c>
      <c r="AT138" s="154" t="s">
        <v>157</v>
      </c>
      <c r="AU138" s="154" t="s">
        <v>81</v>
      </c>
      <c r="AY138" s="16" t="s">
        <v>154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6" t="s">
        <v>79</v>
      </c>
      <c r="BK138" s="155">
        <f>ROUND(I138*H138,2)</f>
        <v>0</v>
      </c>
      <c r="BL138" s="16" t="s">
        <v>203</v>
      </c>
      <c r="BM138" s="154" t="s">
        <v>268</v>
      </c>
    </row>
    <row r="139" spans="1:65" s="13" customFormat="1" x14ac:dyDescent="0.2">
      <c r="B139" s="156"/>
      <c r="D139" s="157" t="s">
        <v>163</v>
      </c>
      <c r="E139" s="158" t="s">
        <v>3</v>
      </c>
      <c r="F139" s="159" t="s">
        <v>99</v>
      </c>
      <c r="H139" s="160">
        <v>42.3</v>
      </c>
      <c r="I139" s="161"/>
      <c r="L139" s="156"/>
      <c r="M139" s="162"/>
      <c r="N139" s="163"/>
      <c r="O139" s="163"/>
      <c r="P139" s="163"/>
      <c r="Q139" s="163"/>
      <c r="R139" s="163"/>
      <c r="S139" s="163"/>
      <c r="T139" s="164"/>
      <c r="AT139" s="158" t="s">
        <v>163</v>
      </c>
      <c r="AU139" s="158" t="s">
        <v>81</v>
      </c>
      <c r="AV139" s="13" t="s">
        <v>81</v>
      </c>
      <c r="AW139" s="13" t="s">
        <v>34</v>
      </c>
      <c r="AX139" s="13" t="s">
        <v>79</v>
      </c>
      <c r="AY139" s="158" t="s">
        <v>154</v>
      </c>
    </row>
    <row r="140" spans="1:65" s="2" customFormat="1" ht="16.5" customHeight="1" x14ac:dyDescent="0.2">
      <c r="A140" s="31"/>
      <c r="B140" s="142"/>
      <c r="C140" s="143" t="s">
        <v>269</v>
      </c>
      <c r="D140" s="143" t="s">
        <v>157</v>
      </c>
      <c r="E140" s="144" t="s">
        <v>270</v>
      </c>
      <c r="F140" s="145" t="s">
        <v>271</v>
      </c>
      <c r="G140" s="146" t="s">
        <v>101</v>
      </c>
      <c r="H140" s="147">
        <v>16</v>
      </c>
      <c r="I140" s="148"/>
      <c r="J140" s="149">
        <f>ROUND(I140*H140,2)</f>
        <v>0</v>
      </c>
      <c r="K140" s="145" t="s">
        <v>160</v>
      </c>
      <c r="L140" s="32"/>
      <c r="M140" s="150" t="s">
        <v>3</v>
      </c>
      <c r="N140" s="151" t="s">
        <v>43</v>
      </c>
      <c r="O140" s="52"/>
      <c r="P140" s="152">
        <f>O140*H140</f>
        <v>0</v>
      </c>
      <c r="Q140" s="152">
        <v>0</v>
      </c>
      <c r="R140" s="152">
        <f>Q140*H140</f>
        <v>0</v>
      </c>
      <c r="S140" s="152">
        <v>3.9399999999999999E-3</v>
      </c>
      <c r="T140" s="153">
        <f>S140*H140</f>
        <v>6.3039999999999999E-2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54" t="s">
        <v>203</v>
      </c>
      <c r="AT140" s="154" t="s">
        <v>157</v>
      </c>
      <c r="AU140" s="154" t="s">
        <v>81</v>
      </c>
      <c r="AY140" s="16" t="s">
        <v>154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6" t="s">
        <v>79</v>
      </c>
      <c r="BK140" s="155">
        <f>ROUND(I140*H140,2)</f>
        <v>0</v>
      </c>
      <c r="BL140" s="16" t="s">
        <v>203</v>
      </c>
      <c r="BM140" s="154" t="s">
        <v>272</v>
      </c>
    </row>
    <row r="141" spans="1:65" s="13" customFormat="1" x14ac:dyDescent="0.2">
      <c r="B141" s="156"/>
      <c r="D141" s="157" t="s">
        <v>163</v>
      </c>
      <c r="E141" s="158" t="s">
        <v>3</v>
      </c>
      <c r="F141" s="159" t="s">
        <v>273</v>
      </c>
      <c r="H141" s="160">
        <v>16</v>
      </c>
      <c r="I141" s="161"/>
      <c r="L141" s="156"/>
      <c r="M141" s="162"/>
      <c r="N141" s="163"/>
      <c r="O141" s="163"/>
      <c r="P141" s="163"/>
      <c r="Q141" s="163"/>
      <c r="R141" s="163"/>
      <c r="S141" s="163"/>
      <c r="T141" s="164"/>
      <c r="AT141" s="158" t="s">
        <v>163</v>
      </c>
      <c r="AU141" s="158" t="s">
        <v>81</v>
      </c>
      <c r="AV141" s="13" t="s">
        <v>81</v>
      </c>
      <c r="AW141" s="13" t="s">
        <v>34</v>
      </c>
      <c r="AX141" s="13" t="s">
        <v>79</v>
      </c>
      <c r="AY141" s="158" t="s">
        <v>154</v>
      </c>
    </row>
    <row r="142" spans="1:65" s="2" customFormat="1" ht="33" customHeight="1" x14ac:dyDescent="0.2">
      <c r="A142" s="31"/>
      <c r="B142" s="142"/>
      <c r="C142" s="143" t="s">
        <v>274</v>
      </c>
      <c r="D142" s="143" t="s">
        <v>157</v>
      </c>
      <c r="E142" s="144" t="s">
        <v>275</v>
      </c>
      <c r="F142" s="145" t="s">
        <v>276</v>
      </c>
      <c r="G142" s="146" t="s">
        <v>101</v>
      </c>
      <c r="H142" s="147">
        <v>2.65</v>
      </c>
      <c r="I142" s="148"/>
      <c r="J142" s="149">
        <f>ROUND(I142*H142,2)</f>
        <v>0</v>
      </c>
      <c r="K142" s="145" t="s">
        <v>160</v>
      </c>
      <c r="L142" s="32"/>
      <c r="M142" s="150" t="s">
        <v>3</v>
      </c>
      <c r="N142" s="151" t="s">
        <v>43</v>
      </c>
      <c r="O142" s="52"/>
      <c r="P142" s="152">
        <f>O142*H142</f>
        <v>0</v>
      </c>
      <c r="Q142" s="152">
        <v>8.9999999999999998E-4</v>
      </c>
      <c r="R142" s="152">
        <f>Q142*H142</f>
        <v>2.385E-3</v>
      </c>
      <c r="S142" s="152">
        <v>0</v>
      </c>
      <c r="T142" s="153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54" t="s">
        <v>203</v>
      </c>
      <c r="AT142" s="154" t="s">
        <v>157</v>
      </c>
      <c r="AU142" s="154" t="s">
        <v>81</v>
      </c>
      <c r="AY142" s="16" t="s">
        <v>154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6" t="s">
        <v>79</v>
      </c>
      <c r="BK142" s="155">
        <f>ROUND(I142*H142,2)</f>
        <v>0</v>
      </c>
      <c r="BL142" s="16" t="s">
        <v>203</v>
      </c>
      <c r="BM142" s="154" t="s">
        <v>277</v>
      </c>
    </row>
    <row r="143" spans="1:65" s="13" customFormat="1" x14ac:dyDescent="0.2">
      <c r="B143" s="156"/>
      <c r="D143" s="157" t="s">
        <v>163</v>
      </c>
      <c r="E143" s="158" t="s">
        <v>3</v>
      </c>
      <c r="F143" s="159" t="s">
        <v>278</v>
      </c>
      <c r="H143" s="160">
        <v>2.65</v>
      </c>
      <c r="I143" s="161"/>
      <c r="L143" s="156"/>
      <c r="M143" s="162"/>
      <c r="N143" s="163"/>
      <c r="O143" s="163"/>
      <c r="P143" s="163"/>
      <c r="Q143" s="163"/>
      <c r="R143" s="163"/>
      <c r="S143" s="163"/>
      <c r="T143" s="164"/>
      <c r="AT143" s="158" t="s">
        <v>163</v>
      </c>
      <c r="AU143" s="158" t="s">
        <v>81</v>
      </c>
      <c r="AV143" s="13" t="s">
        <v>81</v>
      </c>
      <c r="AW143" s="13" t="s">
        <v>34</v>
      </c>
      <c r="AX143" s="13" t="s">
        <v>79</v>
      </c>
      <c r="AY143" s="158" t="s">
        <v>154</v>
      </c>
    </row>
    <row r="144" spans="1:65" s="2" customFormat="1" ht="55.5" customHeight="1" x14ac:dyDescent="0.2">
      <c r="A144" s="31"/>
      <c r="B144" s="142"/>
      <c r="C144" s="143" t="s">
        <v>279</v>
      </c>
      <c r="D144" s="143" t="s">
        <v>157</v>
      </c>
      <c r="E144" s="144" t="s">
        <v>280</v>
      </c>
      <c r="F144" s="145" t="s">
        <v>281</v>
      </c>
      <c r="G144" s="146" t="s">
        <v>106</v>
      </c>
      <c r="H144" s="147">
        <v>267.84899999999999</v>
      </c>
      <c r="I144" s="148"/>
      <c r="J144" s="149">
        <f>ROUND(I144*H144,2)</f>
        <v>0</v>
      </c>
      <c r="K144" s="145" t="s">
        <v>160</v>
      </c>
      <c r="L144" s="32"/>
      <c r="M144" s="150" t="s">
        <v>3</v>
      </c>
      <c r="N144" s="151" t="s">
        <v>43</v>
      </c>
      <c r="O144" s="52"/>
      <c r="P144" s="152">
        <f>O144*H144</f>
        <v>0</v>
      </c>
      <c r="Q144" s="152">
        <v>6.6E-3</v>
      </c>
      <c r="R144" s="152">
        <f>Q144*H144</f>
        <v>1.7678034</v>
      </c>
      <c r="S144" s="152">
        <v>0</v>
      </c>
      <c r="T144" s="153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54" t="s">
        <v>203</v>
      </c>
      <c r="AT144" s="154" t="s">
        <v>157</v>
      </c>
      <c r="AU144" s="154" t="s">
        <v>81</v>
      </c>
      <c r="AY144" s="16" t="s">
        <v>154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6" t="s">
        <v>79</v>
      </c>
      <c r="BK144" s="155">
        <f>ROUND(I144*H144,2)</f>
        <v>0</v>
      </c>
      <c r="BL144" s="16" t="s">
        <v>203</v>
      </c>
      <c r="BM144" s="154" t="s">
        <v>282</v>
      </c>
    </row>
    <row r="145" spans="1:65" s="13" customFormat="1" x14ac:dyDescent="0.2">
      <c r="B145" s="156"/>
      <c r="D145" s="157" t="s">
        <v>163</v>
      </c>
      <c r="E145" s="158" t="s">
        <v>3</v>
      </c>
      <c r="F145" s="159" t="s">
        <v>104</v>
      </c>
      <c r="H145" s="160">
        <v>267.84899999999999</v>
      </c>
      <c r="I145" s="161"/>
      <c r="L145" s="156"/>
      <c r="M145" s="162"/>
      <c r="N145" s="163"/>
      <c r="O145" s="163"/>
      <c r="P145" s="163"/>
      <c r="Q145" s="163"/>
      <c r="R145" s="163"/>
      <c r="S145" s="163"/>
      <c r="T145" s="164"/>
      <c r="AT145" s="158" t="s">
        <v>163</v>
      </c>
      <c r="AU145" s="158" t="s">
        <v>81</v>
      </c>
      <c r="AV145" s="13" t="s">
        <v>81</v>
      </c>
      <c r="AW145" s="13" t="s">
        <v>34</v>
      </c>
      <c r="AX145" s="13" t="s">
        <v>79</v>
      </c>
      <c r="AY145" s="158" t="s">
        <v>154</v>
      </c>
    </row>
    <row r="146" spans="1:65" s="2" customFormat="1" ht="48" x14ac:dyDescent="0.2">
      <c r="A146" s="31"/>
      <c r="B146" s="142"/>
      <c r="C146" s="143" t="s">
        <v>283</v>
      </c>
      <c r="D146" s="143" t="s">
        <v>157</v>
      </c>
      <c r="E146" s="144" t="s">
        <v>284</v>
      </c>
      <c r="F146" s="145" t="s">
        <v>285</v>
      </c>
      <c r="G146" s="146" t="s">
        <v>101</v>
      </c>
      <c r="H146" s="147">
        <v>21.8</v>
      </c>
      <c r="I146" s="148"/>
      <c r="J146" s="149">
        <f>ROUND(I146*H146,2)</f>
        <v>0</v>
      </c>
      <c r="K146" s="145" t="s">
        <v>160</v>
      </c>
      <c r="L146" s="32"/>
      <c r="M146" s="150" t="s">
        <v>3</v>
      </c>
      <c r="N146" s="151" t="s">
        <v>43</v>
      </c>
      <c r="O146" s="52"/>
      <c r="P146" s="152">
        <f>O146*H146</f>
        <v>0</v>
      </c>
      <c r="Q146" s="152">
        <v>2.2300000000000002E-3</v>
      </c>
      <c r="R146" s="152">
        <f>Q146*H146</f>
        <v>4.8614000000000004E-2</v>
      </c>
      <c r="S146" s="152">
        <v>0</v>
      </c>
      <c r="T146" s="153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54" t="s">
        <v>203</v>
      </c>
      <c r="AT146" s="154" t="s">
        <v>157</v>
      </c>
      <c r="AU146" s="154" t="s">
        <v>81</v>
      </c>
      <c r="AY146" s="16" t="s">
        <v>154</v>
      </c>
      <c r="BE146" s="155">
        <f>IF(N146="základní",J146,0)</f>
        <v>0</v>
      </c>
      <c r="BF146" s="155">
        <f>IF(N146="snížená",J146,0)</f>
        <v>0</v>
      </c>
      <c r="BG146" s="155">
        <f>IF(N146="zákl. přenesená",J146,0)</f>
        <v>0</v>
      </c>
      <c r="BH146" s="155">
        <f>IF(N146="sníž. přenesená",J146,0)</f>
        <v>0</v>
      </c>
      <c r="BI146" s="155">
        <f>IF(N146="nulová",J146,0)</f>
        <v>0</v>
      </c>
      <c r="BJ146" s="16" t="s">
        <v>79</v>
      </c>
      <c r="BK146" s="155">
        <f>ROUND(I146*H146,2)</f>
        <v>0</v>
      </c>
      <c r="BL146" s="16" t="s">
        <v>203</v>
      </c>
      <c r="BM146" s="154" t="s">
        <v>286</v>
      </c>
    </row>
    <row r="147" spans="1:65" s="13" customFormat="1" x14ac:dyDescent="0.2">
      <c r="B147" s="156"/>
      <c r="D147" s="157" t="s">
        <v>163</v>
      </c>
      <c r="E147" s="158" t="s">
        <v>3</v>
      </c>
      <c r="F147" s="159" t="s">
        <v>121</v>
      </c>
      <c r="H147" s="160">
        <v>21.8</v>
      </c>
      <c r="I147" s="161"/>
      <c r="L147" s="156"/>
      <c r="M147" s="162"/>
      <c r="N147" s="163"/>
      <c r="O147" s="163"/>
      <c r="P147" s="163"/>
      <c r="Q147" s="163"/>
      <c r="R147" s="163"/>
      <c r="S147" s="163"/>
      <c r="T147" s="164"/>
      <c r="AT147" s="158" t="s">
        <v>163</v>
      </c>
      <c r="AU147" s="158" t="s">
        <v>81</v>
      </c>
      <c r="AV147" s="13" t="s">
        <v>81</v>
      </c>
      <c r="AW147" s="13" t="s">
        <v>34</v>
      </c>
      <c r="AX147" s="13" t="s">
        <v>79</v>
      </c>
      <c r="AY147" s="158" t="s">
        <v>154</v>
      </c>
    </row>
    <row r="148" spans="1:65" s="2" customFormat="1" ht="33" customHeight="1" x14ac:dyDescent="0.2">
      <c r="A148" s="31"/>
      <c r="B148" s="142"/>
      <c r="C148" s="143" t="s">
        <v>287</v>
      </c>
      <c r="D148" s="143" t="s">
        <v>157</v>
      </c>
      <c r="E148" s="144" t="s">
        <v>288</v>
      </c>
      <c r="F148" s="145" t="s">
        <v>289</v>
      </c>
      <c r="G148" s="146" t="s">
        <v>101</v>
      </c>
      <c r="H148" s="147">
        <v>3.5</v>
      </c>
      <c r="I148" s="148"/>
      <c r="J148" s="149">
        <f>ROUND(I148*H148,2)</f>
        <v>0</v>
      </c>
      <c r="K148" s="145" t="s">
        <v>160</v>
      </c>
      <c r="L148" s="32"/>
      <c r="M148" s="150" t="s">
        <v>3</v>
      </c>
      <c r="N148" s="151" t="s">
        <v>43</v>
      </c>
      <c r="O148" s="52"/>
      <c r="P148" s="152">
        <f>O148*H148</f>
        <v>0</v>
      </c>
      <c r="Q148" s="152">
        <v>8.6599999999999993E-3</v>
      </c>
      <c r="R148" s="152">
        <f>Q148*H148</f>
        <v>3.0309999999999997E-2</v>
      </c>
      <c r="S148" s="152">
        <v>0</v>
      </c>
      <c r="T148" s="153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54" t="s">
        <v>203</v>
      </c>
      <c r="AT148" s="154" t="s">
        <v>157</v>
      </c>
      <c r="AU148" s="154" t="s">
        <v>81</v>
      </c>
      <c r="AY148" s="16" t="s">
        <v>154</v>
      </c>
      <c r="BE148" s="155">
        <f>IF(N148="základní",J148,0)</f>
        <v>0</v>
      </c>
      <c r="BF148" s="155">
        <f>IF(N148="snížená",J148,0)</f>
        <v>0</v>
      </c>
      <c r="BG148" s="155">
        <f>IF(N148="zákl. přenesená",J148,0)</f>
        <v>0</v>
      </c>
      <c r="BH148" s="155">
        <f>IF(N148="sníž. přenesená",J148,0)</f>
        <v>0</v>
      </c>
      <c r="BI148" s="155">
        <f>IF(N148="nulová",J148,0)</f>
        <v>0</v>
      </c>
      <c r="BJ148" s="16" t="s">
        <v>79</v>
      </c>
      <c r="BK148" s="155">
        <f>ROUND(I148*H148,2)</f>
        <v>0</v>
      </c>
      <c r="BL148" s="16" t="s">
        <v>203</v>
      </c>
      <c r="BM148" s="154" t="s">
        <v>290</v>
      </c>
    </row>
    <row r="149" spans="1:65" s="13" customFormat="1" x14ac:dyDescent="0.2">
      <c r="B149" s="156"/>
      <c r="D149" s="157" t="s">
        <v>163</v>
      </c>
      <c r="E149" s="158" t="s">
        <v>3</v>
      </c>
      <c r="F149" s="159" t="s">
        <v>112</v>
      </c>
      <c r="H149" s="160">
        <v>3.5</v>
      </c>
      <c r="I149" s="161"/>
      <c r="L149" s="156"/>
      <c r="M149" s="162"/>
      <c r="N149" s="163"/>
      <c r="O149" s="163"/>
      <c r="P149" s="163"/>
      <c r="Q149" s="163"/>
      <c r="R149" s="163"/>
      <c r="S149" s="163"/>
      <c r="T149" s="164"/>
      <c r="AT149" s="158" t="s">
        <v>163</v>
      </c>
      <c r="AU149" s="158" t="s">
        <v>81</v>
      </c>
      <c r="AV149" s="13" t="s">
        <v>81</v>
      </c>
      <c r="AW149" s="13" t="s">
        <v>34</v>
      </c>
      <c r="AX149" s="13" t="s">
        <v>79</v>
      </c>
      <c r="AY149" s="158" t="s">
        <v>154</v>
      </c>
    </row>
    <row r="150" spans="1:65" s="2" customFormat="1" ht="33" customHeight="1" x14ac:dyDescent="0.2">
      <c r="A150" s="31"/>
      <c r="B150" s="142"/>
      <c r="C150" s="143" t="s">
        <v>291</v>
      </c>
      <c r="D150" s="143" t="s">
        <v>157</v>
      </c>
      <c r="E150" s="144" t="s">
        <v>292</v>
      </c>
      <c r="F150" s="145" t="s">
        <v>293</v>
      </c>
      <c r="G150" s="146" t="s">
        <v>101</v>
      </c>
      <c r="H150" s="147">
        <v>25.42</v>
      </c>
      <c r="I150" s="148"/>
      <c r="J150" s="149">
        <f>ROUND(I150*H150,2)</f>
        <v>0</v>
      </c>
      <c r="K150" s="145" t="s">
        <v>160</v>
      </c>
      <c r="L150" s="32"/>
      <c r="M150" s="150" t="s">
        <v>3</v>
      </c>
      <c r="N150" s="151" t="s">
        <v>43</v>
      </c>
      <c r="O150" s="52"/>
      <c r="P150" s="152">
        <f>O150*H150</f>
        <v>0</v>
      </c>
      <c r="Q150" s="152">
        <v>4.3299999999999996E-3</v>
      </c>
      <c r="R150" s="152">
        <f>Q150*H150</f>
        <v>0.1100686</v>
      </c>
      <c r="S150" s="152">
        <v>0</v>
      </c>
      <c r="T150" s="15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54" t="s">
        <v>203</v>
      </c>
      <c r="AT150" s="154" t="s">
        <v>157</v>
      </c>
      <c r="AU150" s="154" t="s">
        <v>81</v>
      </c>
      <c r="AY150" s="16" t="s">
        <v>154</v>
      </c>
      <c r="BE150" s="155">
        <f>IF(N150="základní",J150,0)</f>
        <v>0</v>
      </c>
      <c r="BF150" s="155">
        <f>IF(N150="snížená",J150,0)</f>
        <v>0</v>
      </c>
      <c r="BG150" s="155">
        <f>IF(N150="zákl. přenesená",J150,0)</f>
        <v>0</v>
      </c>
      <c r="BH150" s="155">
        <f>IF(N150="sníž. přenesená",J150,0)</f>
        <v>0</v>
      </c>
      <c r="BI150" s="155">
        <f>IF(N150="nulová",J150,0)</f>
        <v>0</v>
      </c>
      <c r="BJ150" s="16" t="s">
        <v>79</v>
      </c>
      <c r="BK150" s="155">
        <f>ROUND(I150*H150,2)</f>
        <v>0</v>
      </c>
      <c r="BL150" s="16" t="s">
        <v>203</v>
      </c>
      <c r="BM150" s="154" t="s">
        <v>294</v>
      </c>
    </row>
    <row r="151" spans="1:65" s="13" customFormat="1" x14ac:dyDescent="0.2">
      <c r="B151" s="156"/>
      <c r="D151" s="157" t="s">
        <v>163</v>
      </c>
      <c r="E151" s="158" t="s">
        <v>3</v>
      </c>
      <c r="F151" s="159" t="s">
        <v>109</v>
      </c>
      <c r="H151" s="160">
        <v>25.42</v>
      </c>
      <c r="I151" s="161"/>
      <c r="L151" s="156"/>
      <c r="M151" s="162"/>
      <c r="N151" s="163"/>
      <c r="O151" s="163"/>
      <c r="P151" s="163"/>
      <c r="Q151" s="163"/>
      <c r="R151" s="163"/>
      <c r="S151" s="163"/>
      <c r="T151" s="164"/>
      <c r="AT151" s="158" t="s">
        <v>163</v>
      </c>
      <c r="AU151" s="158" t="s">
        <v>81</v>
      </c>
      <c r="AV151" s="13" t="s">
        <v>81</v>
      </c>
      <c r="AW151" s="13" t="s">
        <v>34</v>
      </c>
      <c r="AX151" s="13" t="s">
        <v>79</v>
      </c>
      <c r="AY151" s="158" t="s">
        <v>154</v>
      </c>
    </row>
    <row r="152" spans="1:65" s="2" customFormat="1" ht="36" x14ac:dyDescent="0.2">
      <c r="A152" s="31"/>
      <c r="B152" s="142"/>
      <c r="C152" s="143" t="s">
        <v>295</v>
      </c>
      <c r="D152" s="143" t="s">
        <v>157</v>
      </c>
      <c r="E152" s="144" t="s">
        <v>296</v>
      </c>
      <c r="F152" s="145" t="s">
        <v>297</v>
      </c>
      <c r="G152" s="146" t="s">
        <v>101</v>
      </c>
      <c r="H152" s="147">
        <v>42.3</v>
      </c>
      <c r="I152" s="148"/>
      <c r="J152" s="149">
        <f>ROUND(I152*H152,2)</f>
        <v>0</v>
      </c>
      <c r="K152" s="145" t="s">
        <v>160</v>
      </c>
      <c r="L152" s="32"/>
      <c r="M152" s="150" t="s">
        <v>3</v>
      </c>
      <c r="N152" s="151" t="s">
        <v>43</v>
      </c>
      <c r="O152" s="52"/>
      <c r="P152" s="152">
        <f>O152*H152</f>
        <v>0</v>
      </c>
      <c r="Q152" s="152">
        <v>1.8500000000000001E-3</v>
      </c>
      <c r="R152" s="152">
        <f>Q152*H152</f>
        <v>7.8255000000000005E-2</v>
      </c>
      <c r="S152" s="152">
        <v>0</v>
      </c>
      <c r="T152" s="153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54" t="s">
        <v>203</v>
      </c>
      <c r="AT152" s="154" t="s">
        <v>157</v>
      </c>
      <c r="AU152" s="154" t="s">
        <v>81</v>
      </c>
      <c r="AY152" s="16" t="s">
        <v>154</v>
      </c>
      <c r="BE152" s="155">
        <f>IF(N152="základní",J152,0)</f>
        <v>0</v>
      </c>
      <c r="BF152" s="155">
        <f>IF(N152="snížená",J152,0)</f>
        <v>0</v>
      </c>
      <c r="BG152" s="155">
        <f>IF(N152="zákl. přenesená",J152,0)</f>
        <v>0</v>
      </c>
      <c r="BH152" s="155">
        <f>IF(N152="sníž. přenesená",J152,0)</f>
        <v>0</v>
      </c>
      <c r="BI152" s="155">
        <f>IF(N152="nulová",J152,0)</f>
        <v>0</v>
      </c>
      <c r="BJ152" s="16" t="s">
        <v>79</v>
      </c>
      <c r="BK152" s="155">
        <f>ROUND(I152*H152,2)</f>
        <v>0</v>
      </c>
      <c r="BL152" s="16" t="s">
        <v>203</v>
      </c>
      <c r="BM152" s="154" t="s">
        <v>298</v>
      </c>
    </row>
    <row r="153" spans="1:65" s="13" customFormat="1" x14ac:dyDescent="0.2">
      <c r="B153" s="156"/>
      <c r="D153" s="157" t="s">
        <v>163</v>
      </c>
      <c r="E153" s="158" t="s">
        <v>3</v>
      </c>
      <c r="F153" s="159" t="s">
        <v>99</v>
      </c>
      <c r="H153" s="160">
        <v>42.3</v>
      </c>
      <c r="I153" s="161"/>
      <c r="L153" s="156"/>
      <c r="M153" s="162"/>
      <c r="N153" s="163"/>
      <c r="O153" s="163"/>
      <c r="P153" s="163"/>
      <c r="Q153" s="163"/>
      <c r="R153" s="163"/>
      <c r="S153" s="163"/>
      <c r="T153" s="164"/>
      <c r="AT153" s="158" t="s">
        <v>163</v>
      </c>
      <c r="AU153" s="158" t="s">
        <v>81</v>
      </c>
      <c r="AV153" s="13" t="s">
        <v>81</v>
      </c>
      <c r="AW153" s="13" t="s">
        <v>34</v>
      </c>
      <c r="AX153" s="13" t="s">
        <v>79</v>
      </c>
      <c r="AY153" s="158" t="s">
        <v>154</v>
      </c>
    </row>
    <row r="154" spans="1:65" s="2" customFormat="1" ht="44.25" customHeight="1" x14ac:dyDescent="0.2">
      <c r="A154" s="31"/>
      <c r="B154" s="142"/>
      <c r="C154" s="143" t="s">
        <v>224</v>
      </c>
      <c r="D154" s="143" t="s">
        <v>157</v>
      </c>
      <c r="E154" s="144" t="s">
        <v>299</v>
      </c>
      <c r="F154" s="145" t="s">
        <v>300</v>
      </c>
      <c r="G154" s="146" t="s">
        <v>101</v>
      </c>
      <c r="H154" s="147">
        <v>42.3</v>
      </c>
      <c r="I154" s="148"/>
      <c r="J154" s="149">
        <f>ROUND(I154*H154,2)</f>
        <v>0</v>
      </c>
      <c r="K154" s="145" t="s">
        <v>160</v>
      </c>
      <c r="L154" s="32"/>
      <c r="M154" s="150" t="s">
        <v>3</v>
      </c>
      <c r="N154" s="151" t="s">
        <v>43</v>
      </c>
      <c r="O154" s="52"/>
      <c r="P154" s="152">
        <f>O154*H154</f>
        <v>0</v>
      </c>
      <c r="Q154" s="152">
        <v>2.14E-3</v>
      </c>
      <c r="R154" s="152">
        <f>Q154*H154</f>
        <v>9.0521999999999991E-2</v>
      </c>
      <c r="S154" s="152">
        <v>0</v>
      </c>
      <c r="T154" s="15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54" t="s">
        <v>203</v>
      </c>
      <c r="AT154" s="154" t="s">
        <v>157</v>
      </c>
      <c r="AU154" s="154" t="s">
        <v>81</v>
      </c>
      <c r="AY154" s="16" t="s">
        <v>154</v>
      </c>
      <c r="BE154" s="155">
        <f>IF(N154="základní",J154,0)</f>
        <v>0</v>
      </c>
      <c r="BF154" s="155">
        <f>IF(N154="snížená",J154,0)</f>
        <v>0</v>
      </c>
      <c r="BG154" s="155">
        <f>IF(N154="zákl. přenesená",J154,0)</f>
        <v>0</v>
      </c>
      <c r="BH154" s="155">
        <f>IF(N154="sníž. přenesená",J154,0)</f>
        <v>0</v>
      </c>
      <c r="BI154" s="155">
        <f>IF(N154="nulová",J154,0)</f>
        <v>0</v>
      </c>
      <c r="BJ154" s="16" t="s">
        <v>79</v>
      </c>
      <c r="BK154" s="155">
        <f>ROUND(I154*H154,2)</f>
        <v>0</v>
      </c>
      <c r="BL154" s="16" t="s">
        <v>203</v>
      </c>
      <c r="BM154" s="154" t="s">
        <v>301</v>
      </c>
    </row>
    <row r="155" spans="1:65" s="13" customFormat="1" x14ac:dyDescent="0.2">
      <c r="B155" s="156"/>
      <c r="D155" s="157" t="s">
        <v>163</v>
      </c>
      <c r="E155" s="158" t="s">
        <v>3</v>
      </c>
      <c r="F155" s="159" t="s">
        <v>99</v>
      </c>
      <c r="H155" s="160">
        <v>42.3</v>
      </c>
      <c r="I155" s="161"/>
      <c r="L155" s="156"/>
      <c r="M155" s="162"/>
      <c r="N155" s="163"/>
      <c r="O155" s="163"/>
      <c r="P155" s="163"/>
      <c r="Q155" s="163"/>
      <c r="R155" s="163"/>
      <c r="S155" s="163"/>
      <c r="T155" s="164"/>
      <c r="AT155" s="158" t="s">
        <v>163</v>
      </c>
      <c r="AU155" s="158" t="s">
        <v>81</v>
      </c>
      <c r="AV155" s="13" t="s">
        <v>81</v>
      </c>
      <c r="AW155" s="13" t="s">
        <v>34</v>
      </c>
      <c r="AX155" s="13" t="s">
        <v>79</v>
      </c>
      <c r="AY155" s="158" t="s">
        <v>154</v>
      </c>
    </row>
    <row r="156" spans="1:65" s="2" customFormat="1" ht="44.25" customHeight="1" x14ac:dyDescent="0.2">
      <c r="A156" s="31"/>
      <c r="B156" s="142"/>
      <c r="C156" s="143" t="s">
        <v>302</v>
      </c>
      <c r="D156" s="143" t="s">
        <v>157</v>
      </c>
      <c r="E156" s="144" t="s">
        <v>303</v>
      </c>
      <c r="F156" s="145" t="s">
        <v>304</v>
      </c>
      <c r="G156" s="146" t="s">
        <v>101</v>
      </c>
      <c r="H156" s="147">
        <v>2.65</v>
      </c>
      <c r="I156" s="148"/>
      <c r="J156" s="149">
        <f>ROUND(I156*H156,2)</f>
        <v>0</v>
      </c>
      <c r="K156" s="145" t="s">
        <v>160</v>
      </c>
      <c r="L156" s="32"/>
      <c r="M156" s="150" t="s">
        <v>3</v>
      </c>
      <c r="N156" s="151" t="s">
        <v>43</v>
      </c>
      <c r="O156" s="52"/>
      <c r="P156" s="152">
        <f>O156*H156</f>
        <v>0</v>
      </c>
      <c r="Q156" s="152">
        <v>4.3600000000000002E-3</v>
      </c>
      <c r="R156" s="152">
        <f>Q156*H156</f>
        <v>1.1554E-2</v>
      </c>
      <c r="S156" s="152">
        <v>0</v>
      </c>
      <c r="T156" s="15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54" t="s">
        <v>203</v>
      </c>
      <c r="AT156" s="154" t="s">
        <v>157</v>
      </c>
      <c r="AU156" s="154" t="s">
        <v>81</v>
      </c>
      <c r="AY156" s="16" t="s">
        <v>154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6" t="s">
        <v>79</v>
      </c>
      <c r="BK156" s="155">
        <f>ROUND(I156*H156,2)</f>
        <v>0</v>
      </c>
      <c r="BL156" s="16" t="s">
        <v>203</v>
      </c>
      <c r="BM156" s="154" t="s">
        <v>305</v>
      </c>
    </row>
    <row r="157" spans="1:65" s="13" customFormat="1" x14ac:dyDescent="0.2">
      <c r="B157" s="156"/>
      <c r="D157" s="157" t="s">
        <v>163</v>
      </c>
      <c r="E157" s="158" t="s">
        <v>3</v>
      </c>
      <c r="F157" s="159" t="s">
        <v>115</v>
      </c>
      <c r="H157" s="160">
        <v>2.65</v>
      </c>
      <c r="I157" s="161"/>
      <c r="L157" s="156"/>
      <c r="M157" s="162"/>
      <c r="N157" s="163"/>
      <c r="O157" s="163"/>
      <c r="P157" s="163"/>
      <c r="Q157" s="163"/>
      <c r="R157" s="163"/>
      <c r="S157" s="163"/>
      <c r="T157" s="164"/>
      <c r="AT157" s="158" t="s">
        <v>163</v>
      </c>
      <c r="AU157" s="158" t="s">
        <v>81</v>
      </c>
      <c r="AV157" s="13" t="s">
        <v>81</v>
      </c>
      <c r="AW157" s="13" t="s">
        <v>34</v>
      </c>
      <c r="AX157" s="13" t="s">
        <v>79</v>
      </c>
      <c r="AY157" s="158" t="s">
        <v>154</v>
      </c>
    </row>
    <row r="158" spans="1:65" s="2" customFormat="1" ht="33" customHeight="1" x14ac:dyDescent="0.2">
      <c r="A158" s="31"/>
      <c r="B158" s="142"/>
      <c r="C158" s="143" t="s">
        <v>306</v>
      </c>
      <c r="D158" s="143" t="s">
        <v>157</v>
      </c>
      <c r="E158" s="144" t="s">
        <v>307</v>
      </c>
      <c r="F158" s="145" t="s">
        <v>308</v>
      </c>
      <c r="G158" s="146" t="s">
        <v>101</v>
      </c>
      <c r="H158" s="147">
        <v>42.3</v>
      </c>
      <c r="I158" s="148"/>
      <c r="J158" s="149">
        <f>ROUND(I158*H158,2)</f>
        <v>0</v>
      </c>
      <c r="K158" s="145" t="s">
        <v>160</v>
      </c>
      <c r="L158" s="32"/>
      <c r="M158" s="150" t="s">
        <v>3</v>
      </c>
      <c r="N158" s="151" t="s">
        <v>43</v>
      </c>
      <c r="O158" s="52"/>
      <c r="P158" s="152">
        <f>O158*H158</f>
        <v>0</v>
      </c>
      <c r="Q158" s="152">
        <v>1.6900000000000001E-3</v>
      </c>
      <c r="R158" s="152">
        <f>Q158*H158</f>
        <v>7.1486999999999995E-2</v>
      </c>
      <c r="S158" s="152">
        <v>0</v>
      </c>
      <c r="T158" s="153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54" t="s">
        <v>203</v>
      </c>
      <c r="AT158" s="154" t="s">
        <v>157</v>
      </c>
      <c r="AU158" s="154" t="s">
        <v>81</v>
      </c>
      <c r="AY158" s="16" t="s">
        <v>154</v>
      </c>
      <c r="BE158" s="155">
        <f>IF(N158="základní",J158,0)</f>
        <v>0</v>
      </c>
      <c r="BF158" s="155">
        <f>IF(N158="snížená",J158,0)</f>
        <v>0</v>
      </c>
      <c r="BG158" s="155">
        <f>IF(N158="zákl. přenesená",J158,0)</f>
        <v>0</v>
      </c>
      <c r="BH158" s="155">
        <f>IF(N158="sníž. přenesená",J158,0)</f>
        <v>0</v>
      </c>
      <c r="BI158" s="155">
        <f>IF(N158="nulová",J158,0)</f>
        <v>0</v>
      </c>
      <c r="BJ158" s="16" t="s">
        <v>79</v>
      </c>
      <c r="BK158" s="155">
        <f>ROUND(I158*H158,2)</f>
        <v>0</v>
      </c>
      <c r="BL158" s="16" t="s">
        <v>203</v>
      </c>
      <c r="BM158" s="154" t="s">
        <v>309</v>
      </c>
    </row>
    <row r="159" spans="1:65" s="13" customFormat="1" x14ac:dyDescent="0.2">
      <c r="B159" s="156"/>
      <c r="D159" s="157" t="s">
        <v>163</v>
      </c>
      <c r="E159" s="158" t="s">
        <v>3</v>
      </c>
      <c r="F159" s="159" t="s">
        <v>99</v>
      </c>
      <c r="H159" s="160">
        <v>42.3</v>
      </c>
      <c r="I159" s="161"/>
      <c r="L159" s="156"/>
      <c r="M159" s="162"/>
      <c r="N159" s="163"/>
      <c r="O159" s="163"/>
      <c r="P159" s="163"/>
      <c r="Q159" s="163"/>
      <c r="R159" s="163"/>
      <c r="S159" s="163"/>
      <c r="T159" s="164"/>
      <c r="AT159" s="158" t="s">
        <v>163</v>
      </c>
      <c r="AU159" s="158" t="s">
        <v>81</v>
      </c>
      <c r="AV159" s="13" t="s">
        <v>81</v>
      </c>
      <c r="AW159" s="13" t="s">
        <v>34</v>
      </c>
      <c r="AX159" s="13" t="s">
        <v>79</v>
      </c>
      <c r="AY159" s="158" t="s">
        <v>154</v>
      </c>
    </row>
    <row r="160" spans="1:65" s="2" customFormat="1" ht="36" x14ac:dyDescent="0.2">
      <c r="A160" s="31"/>
      <c r="B160" s="142"/>
      <c r="C160" s="143" t="s">
        <v>310</v>
      </c>
      <c r="D160" s="143" t="s">
        <v>157</v>
      </c>
      <c r="E160" s="144" t="s">
        <v>311</v>
      </c>
      <c r="F160" s="145" t="s">
        <v>312</v>
      </c>
      <c r="G160" s="146" t="s">
        <v>313</v>
      </c>
      <c r="H160" s="147">
        <v>1</v>
      </c>
      <c r="I160" s="148"/>
      <c r="J160" s="149">
        <f>ROUND(I160*H160,2)</f>
        <v>0</v>
      </c>
      <c r="K160" s="145" t="s">
        <v>160</v>
      </c>
      <c r="L160" s="32"/>
      <c r="M160" s="150" t="s">
        <v>3</v>
      </c>
      <c r="N160" s="151" t="s">
        <v>43</v>
      </c>
      <c r="O160" s="52"/>
      <c r="P160" s="152">
        <f>O160*H160</f>
        <v>0</v>
      </c>
      <c r="Q160" s="152">
        <v>2.5000000000000001E-4</v>
      </c>
      <c r="R160" s="152">
        <f>Q160*H160</f>
        <v>2.5000000000000001E-4</v>
      </c>
      <c r="S160" s="152">
        <v>0</v>
      </c>
      <c r="T160" s="15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54" t="s">
        <v>203</v>
      </c>
      <c r="AT160" s="154" t="s">
        <v>157</v>
      </c>
      <c r="AU160" s="154" t="s">
        <v>81</v>
      </c>
      <c r="AY160" s="16" t="s">
        <v>154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6" t="s">
        <v>79</v>
      </c>
      <c r="BK160" s="155">
        <f>ROUND(I160*H160,2)</f>
        <v>0</v>
      </c>
      <c r="BL160" s="16" t="s">
        <v>203</v>
      </c>
      <c r="BM160" s="154" t="s">
        <v>314</v>
      </c>
    </row>
    <row r="161" spans="1:65" s="2" customFormat="1" ht="44.25" customHeight="1" x14ac:dyDescent="0.2">
      <c r="A161" s="31"/>
      <c r="B161" s="142"/>
      <c r="C161" s="143" t="s">
        <v>315</v>
      </c>
      <c r="D161" s="143" t="s">
        <v>157</v>
      </c>
      <c r="E161" s="144" t="s">
        <v>316</v>
      </c>
      <c r="F161" s="145" t="s">
        <v>317</v>
      </c>
      <c r="G161" s="146" t="s">
        <v>313</v>
      </c>
      <c r="H161" s="147">
        <v>4</v>
      </c>
      <c r="I161" s="148"/>
      <c r="J161" s="149">
        <f>ROUND(I161*H161,2)</f>
        <v>0</v>
      </c>
      <c r="K161" s="145" t="s">
        <v>160</v>
      </c>
      <c r="L161" s="32"/>
      <c r="M161" s="150" t="s">
        <v>3</v>
      </c>
      <c r="N161" s="151" t="s">
        <v>43</v>
      </c>
      <c r="O161" s="52"/>
      <c r="P161" s="152">
        <f>O161*H161</f>
        <v>0</v>
      </c>
      <c r="Q161" s="152">
        <v>3.6000000000000002E-4</v>
      </c>
      <c r="R161" s="152">
        <f>Q161*H161</f>
        <v>1.4400000000000001E-3</v>
      </c>
      <c r="S161" s="152">
        <v>0</v>
      </c>
      <c r="T161" s="153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54" t="s">
        <v>203</v>
      </c>
      <c r="AT161" s="154" t="s">
        <v>157</v>
      </c>
      <c r="AU161" s="154" t="s">
        <v>81</v>
      </c>
      <c r="AY161" s="16" t="s">
        <v>154</v>
      </c>
      <c r="BE161" s="155">
        <f>IF(N161="základní",J161,0)</f>
        <v>0</v>
      </c>
      <c r="BF161" s="155">
        <f>IF(N161="snížená",J161,0)</f>
        <v>0</v>
      </c>
      <c r="BG161" s="155">
        <f>IF(N161="zákl. přenesená",J161,0)</f>
        <v>0</v>
      </c>
      <c r="BH161" s="155">
        <f>IF(N161="sníž. přenesená",J161,0)</f>
        <v>0</v>
      </c>
      <c r="BI161" s="155">
        <f>IF(N161="nulová",J161,0)</f>
        <v>0</v>
      </c>
      <c r="BJ161" s="16" t="s">
        <v>79</v>
      </c>
      <c r="BK161" s="155">
        <f>ROUND(I161*H161,2)</f>
        <v>0</v>
      </c>
      <c r="BL161" s="16" t="s">
        <v>203</v>
      </c>
      <c r="BM161" s="154" t="s">
        <v>318</v>
      </c>
    </row>
    <row r="162" spans="1:65" s="2" customFormat="1" ht="36" x14ac:dyDescent="0.2">
      <c r="A162" s="31"/>
      <c r="B162" s="142"/>
      <c r="C162" s="143" t="s">
        <v>319</v>
      </c>
      <c r="D162" s="143" t="s">
        <v>157</v>
      </c>
      <c r="E162" s="144" t="s">
        <v>320</v>
      </c>
      <c r="F162" s="145" t="s">
        <v>321</v>
      </c>
      <c r="G162" s="146" t="s">
        <v>101</v>
      </c>
      <c r="H162" s="147">
        <v>16</v>
      </c>
      <c r="I162" s="148"/>
      <c r="J162" s="149">
        <f>ROUND(I162*H162,2)</f>
        <v>0</v>
      </c>
      <c r="K162" s="145" t="s">
        <v>160</v>
      </c>
      <c r="L162" s="32"/>
      <c r="M162" s="150" t="s">
        <v>3</v>
      </c>
      <c r="N162" s="151" t="s">
        <v>43</v>
      </c>
      <c r="O162" s="52"/>
      <c r="P162" s="152">
        <f>O162*H162</f>
        <v>0</v>
      </c>
      <c r="Q162" s="152">
        <v>2.1700000000000001E-3</v>
      </c>
      <c r="R162" s="152">
        <f>Q162*H162</f>
        <v>3.4720000000000001E-2</v>
      </c>
      <c r="S162" s="152">
        <v>0</v>
      </c>
      <c r="T162" s="153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54" t="s">
        <v>203</v>
      </c>
      <c r="AT162" s="154" t="s">
        <v>157</v>
      </c>
      <c r="AU162" s="154" t="s">
        <v>81</v>
      </c>
      <c r="AY162" s="16" t="s">
        <v>154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6" t="s">
        <v>79</v>
      </c>
      <c r="BK162" s="155">
        <f>ROUND(I162*H162,2)</f>
        <v>0</v>
      </c>
      <c r="BL162" s="16" t="s">
        <v>203</v>
      </c>
      <c r="BM162" s="154" t="s">
        <v>322</v>
      </c>
    </row>
    <row r="163" spans="1:65" s="13" customFormat="1" x14ac:dyDescent="0.2">
      <c r="B163" s="156"/>
      <c r="D163" s="157" t="s">
        <v>163</v>
      </c>
      <c r="E163" s="158" t="s">
        <v>3</v>
      </c>
      <c r="F163" s="159" t="s">
        <v>273</v>
      </c>
      <c r="H163" s="160">
        <v>16</v>
      </c>
      <c r="I163" s="161"/>
      <c r="L163" s="156"/>
      <c r="M163" s="162"/>
      <c r="N163" s="163"/>
      <c r="O163" s="163"/>
      <c r="P163" s="163"/>
      <c r="Q163" s="163"/>
      <c r="R163" s="163"/>
      <c r="S163" s="163"/>
      <c r="T163" s="164"/>
      <c r="AT163" s="158" t="s">
        <v>163</v>
      </c>
      <c r="AU163" s="158" t="s">
        <v>81</v>
      </c>
      <c r="AV163" s="13" t="s">
        <v>81</v>
      </c>
      <c r="AW163" s="13" t="s">
        <v>34</v>
      </c>
      <c r="AX163" s="13" t="s">
        <v>79</v>
      </c>
      <c r="AY163" s="158" t="s">
        <v>154</v>
      </c>
    </row>
    <row r="164" spans="1:65" s="2" customFormat="1" ht="16.5" customHeight="1" x14ac:dyDescent="0.2">
      <c r="A164" s="31"/>
      <c r="B164" s="142"/>
      <c r="C164" s="165" t="s">
        <v>323</v>
      </c>
      <c r="D164" s="165" t="s">
        <v>220</v>
      </c>
      <c r="E164" s="166" t="s">
        <v>324</v>
      </c>
      <c r="F164" s="167" t="s">
        <v>325</v>
      </c>
      <c r="G164" s="168" t="s">
        <v>326</v>
      </c>
      <c r="H164" s="169">
        <v>0.1</v>
      </c>
      <c r="I164" s="170"/>
      <c r="J164" s="171">
        <f>ROUND(I164*H164,2)</f>
        <v>0</v>
      </c>
      <c r="K164" s="167" t="s">
        <v>160</v>
      </c>
      <c r="L164" s="172"/>
      <c r="M164" s="173" t="s">
        <v>3</v>
      </c>
      <c r="N164" s="174" t="s">
        <v>43</v>
      </c>
      <c r="O164" s="52"/>
      <c r="P164" s="152">
        <f>O164*H164</f>
        <v>0</v>
      </c>
      <c r="Q164" s="152">
        <v>1E-3</v>
      </c>
      <c r="R164" s="152">
        <f>Q164*H164</f>
        <v>1E-4</v>
      </c>
      <c r="S164" s="152">
        <v>0</v>
      </c>
      <c r="T164" s="153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54" t="s">
        <v>224</v>
      </c>
      <c r="AT164" s="154" t="s">
        <v>220</v>
      </c>
      <c r="AU164" s="154" t="s">
        <v>81</v>
      </c>
      <c r="AY164" s="16" t="s">
        <v>154</v>
      </c>
      <c r="BE164" s="155">
        <f>IF(N164="základní",J164,0)</f>
        <v>0</v>
      </c>
      <c r="BF164" s="155">
        <f>IF(N164="snížená",J164,0)</f>
        <v>0</v>
      </c>
      <c r="BG164" s="155">
        <f>IF(N164="zákl. přenesená",J164,0)</f>
        <v>0</v>
      </c>
      <c r="BH164" s="155">
        <f>IF(N164="sníž. přenesená",J164,0)</f>
        <v>0</v>
      </c>
      <c r="BI164" s="155">
        <f>IF(N164="nulová",J164,0)</f>
        <v>0</v>
      </c>
      <c r="BJ164" s="16" t="s">
        <v>79</v>
      </c>
      <c r="BK164" s="155">
        <f>ROUND(I164*H164,2)</f>
        <v>0</v>
      </c>
      <c r="BL164" s="16" t="s">
        <v>203</v>
      </c>
      <c r="BM164" s="154" t="s">
        <v>327</v>
      </c>
    </row>
    <row r="165" spans="1:65" s="2" customFormat="1" ht="16.5" customHeight="1" x14ac:dyDescent="0.2">
      <c r="A165" s="31"/>
      <c r="B165" s="142"/>
      <c r="C165" s="165" t="s">
        <v>328</v>
      </c>
      <c r="D165" s="165" t="s">
        <v>220</v>
      </c>
      <c r="E165" s="166" t="s">
        <v>329</v>
      </c>
      <c r="F165" s="167" t="s">
        <v>330</v>
      </c>
      <c r="G165" s="168" t="s">
        <v>101</v>
      </c>
      <c r="H165" s="169">
        <v>39.07</v>
      </c>
      <c r="I165" s="170"/>
      <c r="J165" s="171">
        <f>ROUND(I165*H165,2)</f>
        <v>0</v>
      </c>
      <c r="K165" s="167" t="s">
        <v>160</v>
      </c>
      <c r="L165" s="172"/>
      <c r="M165" s="173" t="s">
        <v>3</v>
      </c>
      <c r="N165" s="174" t="s">
        <v>43</v>
      </c>
      <c r="O165" s="52"/>
      <c r="P165" s="152">
        <f>O165*H165</f>
        <v>0</v>
      </c>
      <c r="Q165" s="152">
        <v>2.0000000000000002E-5</v>
      </c>
      <c r="R165" s="152">
        <f>Q165*H165</f>
        <v>7.8140000000000002E-4</v>
      </c>
      <c r="S165" s="152">
        <v>0</v>
      </c>
      <c r="T165" s="153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54" t="s">
        <v>224</v>
      </c>
      <c r="AT165" s="154" t="s">
        <v>220</v>
      </c>
      <c r="AU165" s="154" t="s">
        <v>81</v>
      </c>
      <c r="AY165" s="16" t="s">
        <v>154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6" t="s">
        <v>79</v>
      </c>
      <c r="BK165" s="155">
        <f>ROUND(I165*H165,2)</f>
        <v>0</v>
      </c>
      <c r="BL165" s="16" t="s">
        <v>203</v>
      </c>
      <c r="BM165" s="154" t="s">
        <v>331</v>
      </c>
    </row>
    <row r="166" spans="1:65" s="13" customFormat="1" x14ac:dyDescent="0.2">
      <c r="B166" s="156"/>
      <c r="D166" s="157" t="s">
        <v>163</v>
      </c>
      <c r="E166" s="158" t="s">
        <v>3</v>
      </c>
      <c r="F166" s="159" t="s">
        <v>332</v>
      </c>
      <c r="H166" s="160">
        <v>39.07</v>
      </c>
      <c r="I166" s="161"/>
      <c r="L166" s="156"/>
      <c r="M166" s="162"/>
      <c r="N166" s="163"/>
      <c r="O166" s="163"/>
      <c r="P166" s="163"/>
      <c r="Q166" s="163"/>
      <c r="R166" s="163"/>
      <c r="S166" s="163"/>
      <c r="T166" s="164"/>
      <c r="AT166" s="158" t="s">
        <v>163</v>
      </c>
      <c r="AU166" s="158" t="s">
        <v>81</v>
      </c>
      <c r="AV166" s="13" t="s">
        <v>81</v>
      </c>
      <c r="AW166" s="13" t="s">
        <v>34</v>
      </c>
      <c r="AX166" s="13" t="s">
        <v>79</v>
      </c>
      <c r="AY166" s="158" t="s">
        <v>154</v>
      </c>
    </row>
    <row r="167" spans="1:65" s="2" customFormat="1" ht="24" x14ac:dyDescent="0.2">
      <c r="A167" s="31"/>
      <c r="B167" s="142"/>
      <c r="C167" s="143" t="s">
        <v>333</v>
      </c>
      <c r="D167" s="143" t="s">
        <v>157</v>
      </c>
      <c r="E167" s="144" t="s">
        <v>334</v>
      </c>
      <c r="F167" s="145" t="s">
        <v>335</v>
      </c>
      <c r="G167" s="146" t="s">
        <v>313</v>
      </c>
      <c r="H167" s="147">
        <v>2</v>
      </c>
      <c r="I167" s="148"/>
      <c r="J167" s="149">
        <f>ROUND(I167*H167,2)</f>
        <v>0</v>
      </c>
      <c r="K167" s="145" t="s">
        <v>3</v>
      </c>
      <c r="L167" s="32"/>
      <c r="M167" s="150" t="s">
        <v>3</v>
      </c>
      <c r="N167" s="151" t="s">
        <v>43</v>
      </c>
      <c r="O167" s="52"/>
      <c r="P167" s="152">
        <f>O167*H167</f>
        <v>0</v>
      </c>
      <c r="Q167" s="152">
        <v>0</v>
      </c>
      <c r="R167" s="152">
        <f>Q167*H167</f>
        <v>0</v>
      </c>
      <c r="S167" s="152">
        <v>0</v>
      </c>
      <c r="T167" s="153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54" t="s">
        <v>203</v>
      </c>
      <c r="AT167" s="154" t="s">
        <v>157</v>
      </c>
      <c r="AU167" s="154" t="s">
        <v>81</v>
      </c>
      <c r="AY167" s="16" t="s">
        <v>154</v>
      </c>
      <c r="BE167" s="155">
        <f>IF(N167="základní",J167,0)</f>
        <v>0</v>
      </c>
      <c r="BF167" s="155">
        <f>IF(N167="snížená",J167,0)</f>
        <v>0</v>
      </c>
      <c r="BG167" s="155">
        <f>IF(N167="zákl. přenesená",J167,0)</f>
        <v>0</v>
      </c>
      <c r="BH167" s="155">
        <f>IF(N167="sníž. přenesená",J167,0)</f>
        <v>0</v>
      </c>
      <c r="BI167" s="155">
        <f>IF(N167="nulová",J167,0)</f>
        <v>0</v>
      </c>
      <c r="BJ167" s="16" t="s">
        <v>79</v>
      </c>
      <c r="BK167" s="155">
        <f>ROUND(I167*H167,2)</f>
        <v>0</v>
      </c>
      <c r="BL167" s="16" t="s">
        <v>203</v>
      </c>
      <c r="BM167" s="154" t="s">
        <v>336</v>
      </c>
    </row>
    <row r="168" spans="1:65" s="2" customFormat="1" ht="44.25" customHeight="1" x14ac:dyDescent="0.2">
      <c r="A168" s="31"/>
      <c r="B168" s="142"/>
      <c r="C168" s="143" t="s">
        <v>337</v>
      </c>
      <c r="D168" s="143" t="s">
        <v>157</v>
      </c>
      <c r="E168" s="144" t="s">
        <v>338</v>
      </c>
      <c r="F168" s="145" t="s">
        <v>339</v>
      </c>
      <c r="G168" s="146" t="s">
        <v>173</v>
      </c>
      <c r="H168" s="147">
        <v>2.2480000000000002</v>
      </c>
      <c r="I168" s="148"/>
      <c r="J168" s="149">
        <f>ROUND(I168*H168,2)</f>
        <v>0</v>
      </c>
      <c r="K168" s="145" t="s">
        <v>160</v>
      </c>
      <c r="L168" s="32"/>
      <c r="M168" s="150" t="s">
        <v>3</v>
      </c>
      <c r="N168" s="151" t="s">
        <v>43</v>
      </c>
      <c r="O168" s="52"/>
      <c r="P168" s="152">
        <f>O168*H168</f>
        <v>0</v>
      </c>
      <c r="Q168" s="152">
        <v>0</v>
      </c>
      <c r="R168" s="152">
        <f>Q168*H168</f>
        <v>0</v>
      </c>
      <c r="S168" s="152">
        <v>0</v>
      </c>
      <c r="T168" s="153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54" t="s">
        <v>203</v>
      </c>
      <c r="AT168" s="154" t="s">
        <v>157</v>
      </c>
      <c r="AU168" s="154" t="s">
        <v>81</v>
      </c>
      <c r="AY168" s="16" t="s">
        <v>154</v>
      </c>
      <c r="BE168" s="155">
        <f>IF(N168="základní",J168,0)</f>
        <v>0</v>
      </c>
      <c r="BF168" s="155">
        <f>IF(N168="snížená",J168,0)</f>
        <v>0</v>
      </c>
      <c r="BG168" s="155">
        <f>IF(N168="zákl. přenesená",J168,0)</f>
        <v>0</v>
      </c>
      <c r="BH168" s="155">
        <f>IF(N168="sníž. přenesená",J168,0)</f>
        <v>0</v>
      </c>
      <c r="BI168" s="155">
        <f>IF(N168="nulová",J168,0)</f>
        <v>0</v>
      </c>
      <c r="BJ168" s="16" t="s">
        <v>79</v>
      </c>
      <c r="BK168" s="155">
        <f>ROUND(I168*H168,2)</f>
        <v>0</v>
      </c>
      <c r="BL168" s="16" t="s">
        <v>203</v>
      </c>
      <c r="BM168" s="154" t="s">
        <v>340</v>
      </c>
    </row>
    <row r="169" spans="1:65" s="12" customFormat="1" ht="22.9" customHeight="1" x14ac:dyDescent="0.2">
      <c r="B169" s="129"/>
      <c r="D169" s="130" t="s">
        <v>71</v>
      </c>
      <c r="E169" s="140" t="s">
        <v>341</v>
      </c>
      <c r="F169" s="140" t="s">
        <v>342</v>
      </c>
      <c r="I169" s="132"/>
      <c r="J169" s="141">
        <f>BK169</f>
        <v>0</v>
      </c>
      <c r="L169" s="129"/>
      <c r="M169" s="134"/>
      <c r="N169" s="135"/>
      <c r="O169" s="135"/>
      <c r="P169" s="136">
        <f>SUM(P170:P186)</f>
        <v>0</v>
      </c>
      <c r="Q169" s="135"/>
      <c r="R169" s="136">
        <f>SUM(R170:R186)</f>
        <v>0.14669592000000001</v>
      </c>
      <c r="S169" s="135"/>
      <c r="T169" s="137">
        <f>SUM(T170:T186)</f>
        <v>4.2798711699999998</v>
      </c>
      <c r="AR169" s="130" t="s">
        <v>81</v>
      </c>
      <c r="AT169" s="138" t="s">
        <v>71</v>
      </c>
      <c r="AU169" s="138" t="s">
        <v>79</v>
      </c>
      <c r="AY169" s="130" t="s">
        <v>154</v>
      </c>
      <c r="BK169" s="139">
        <f>SUM(BK170:BK186)</f>
        <v>0</v>
      </c>
    </row>
    <row r="170" spans="1:65" s="2" customFormat="1" ht="24" x14ac:dyDescent="0.2">
      <c r="A170" s="31"/>
      <c r="B170" s="142"/>
      <c r="C170" s="143" t="s">
        <v>343</v>
      </c>
      <c r="D170" s="143" t="s">
        <v>157</v>
      </c>
      <c r="E170" s="144" t="s">
        <v>344</v>
      </c>
      <c r="F170" s="145" t="s">
        <v>345</v>
      </c>
      <c r="G170" s="146" t="s">
        <v>101</v>
      </c>
      <c r="H170" s="147">
        <v>42.3</v>
      </c>
      <c r="I170" s="148"/>
      <c r="J170" s="149">
        <f>ROUND(I170*H170,2)</f>
        <v>0</v>
      </c>
      <c r="K170" s="145" t="s">
        <v>160</v>
      </c>
      <c r="L170" s="32"/>
      <c r="M170" s="150" t="s">
        <v>3</v>
      </c>
      <c r="N170" s="151" t="s">
        <v>43</v>
      </c>
      <c r="O170" s="52"/>
      <c r="P170" s="152">
        <f>O170*H170</f>
        <v>0</v>
      </c>
      <c r="Q170" s="152">
        <v>1.0000000000000001E-5</v>
      </c>
      <c r="R170" s="152">
        <f>Q170*H170</f>
        <v>4.2299999999999998E-4</v>
      </c>
      <c r="S170" s="152">
        <v>0</v>
      </c>
      <c r="T170" s="153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54" t="s">
        <v>203</v>
      </c>
      <c r="AT170" s="154" t="s">
        <v>157</v>
      </c>
      <c r="AU170" s="154" t="s">
        <v>81</v>
      </c>
      <c r="AY170" s="16" t="s">
        <v>154</v>
      </c>
      <c r="BE170" s="155">
        <f>IF(N170="základní",J170,0)</f>
        <v>0</v>
      </c>
      <c r="BF170" s="155">
        <f>IF(N170="snížená",J170,0)</f>
        <v>0</v>
      </c>
      <c r="BG170" s="155">
        <f>IF(N170="zákl. přenesená",J170,0)</f>
        <v>0</v>
      </c>
      <c r="BH170" s="155">
        <f>IF(N170="sníž. přenesená",J170,0)</f>
        <v>0</v>
      </c>
      <c r="BI170" s="155">
        <f>IF(N170="nulová",J170,0)</f>
        <v>0</v>
      </c>
      <c r="BJ170" s="16" t="s">
        <v>79</v>
      </c>
      <c r="BK170" s="155">
        <f>ROUND(I170*H170,2)</f>
        <v>0</v>
      </c>
      <c r="BL170" s="16" t="s">
        <v>203</v>
      </c>
      <c r="BM170" s="154" t="s">
        <v>346</v>
      </c>
    </row>
    <row r="171" spans="1:65" s="13" customFormat="1" x14ac:dyDescent="0.2">
      <c r="B171" s="156"/>
      <c r="D171" s="157" t="s">
        <v>163</v>
      </c>
      <c r="E171" s="158" t="s">
        <v>3</v>
      </c>
      <c r="F171" s="159" t="s">
        <v>99</v>
      </c>
      <c r="H171" s="160">
        <v>42.3</v>
      </c>
      <c r="I171" s="161"/>
      <c r="L171" s="156"/>
      <c r="M171" s="162"/>
      <c r="N171" s="163"/>
      <c r="O171" s="163"/>
      <c r="P171" s="163"/>
      <c r="Q171" s="163"/>
      <c r="R171" s="163"/>
      <c r="S171" s="163"/>
      <c r="T171" s="164"/>
      <c r="AT171" s="158" t="s">
        <v>163</v>
      </c>
      <c r="AU171" s="158" t="s">
        <v>81</v>
      </c>
      <c r="AV171" s="13" t="s">
        <v>81</v>
      </c>
      <c r="AW171" s="13" t="s">
        <v>34</v>
      </c>
      <c r="AX171" s="13" t="s">
        <v>79</v>
      </c>
      <c r="AY171" s="158" t="s">
        <v>154</v>
      </c>
    </row>
    <row r="172" spans="1:65" s="2" customFormat="1" ht="16.5" customHeight="1" x14ac:dyDescent="0.2">
      <c r="A172" s="31"/>
      <c r="B172" s="142"/>
      <c r="C172" s="165" t="s">
        <v>347</v>
      </c>
      <c r="D172" s="165" t="s">
        <v>220</v>
      </c>
      <c r="E172" s="166" t="s">
        <v>348</v>
      </c>
      <c r="F172" s="167" t="s">
        <v>349</v>
      </c>
      <c r="G172" s="168" t="s">
        <v>101</v>
      </c>
      <c r="H172" s="169">
        <v>42.3</v>
      </c>
      <c r="I172" s="170"/>
      <c r="J172" s="171">
        <f>ROUND(I172*H172,2)</f>
        <v>0</v>
      </c>
      <c r="K172" s="167" t="s">
        <v>160</v>
      </c>
      <c r="L172" s="172"/>
      <c r="M172" s="173" t="s">
        <v>3</v>
      </c>
      <c r="N172" s="174" t="s">
        <v>43</v>
      </c>
      <c r="O172" s="52"/>
      <c r="P172" s="152">
        <f>O172*H172</f>
        <v>0</v>
      </c>
      <c r="Q172" s="152">
        <v>1E-4</v>
      </c>
      <c r="R172" s="152">
        <f>Q172*H172</f>
        <v>4.2300000000000003E-3</v>
      </c>
      <c r="S172" s="152">
        <v>0</v>
      </c>
      <c r="T172" s="153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54" t="s">
        <v>224</v>
      </c>
      <c r="AT172" s="154" t="s">
        <v>220</v>
      </c>
      <c r="AU172" s="154" t="s">
        <v>81</v>
      </c>
      <c r="AY172" s="16" t="s">
        <v>154</v>
      </c>
      <c r="BE172" s="155">
        <f>IF(N172="základní",J172,0)</f>
        <v>0</v>
      </c>
      <c r="BF172" s="155">
        <f>IF(N172="snížená",J172,0)</f>
        <v>0</v>
      </c>
      <c r="BG172" s="155">
        <f>IF(N172="zákl. přenesená",J172,0)</f>
        <v>0</v>
      </c>
      <c r="BH172" s="155">
        <f>IF(N172="sníž. přenesená",J172,0)</f>
        <v>0</v>
      </c>
      <c r="BI172" s="155">
        <f>IF(N172="nulová",J172,0)</f>
        <v>0</v>
      </c>
      <c r="BJ172" s="16" t="s">
        <v>79</v>
      </c>
      <c r="BK172" s="155">
        <f>ROUND(I172*H172,2)</f>
        <v>0</v>
      </c>
      <c r="BL172" s="16" t="s">
        <v>203</v>
      </c>
      <c r="BM172" s="154" t="s">
        <v>350</v>
      </c>
    </row>
    <row r="173" spans="1:65" s="2" customFormat="1" ht="24" x14ac:dyDescent="0.2">
      <c r="A173" s="31"/>
      <c r="B173" s="142"/>
      <c r="C173" s="143" t="s">
        <v>351</v>
      </c>
      <c r="D173" s="143" t="s">
        <v>157</v>
      </c>
      <c r="E173" s="144" t="s">
        <v>352</v>
      </c>
      <c r="F173" s="145" t="s">
        <v>353</v>
      </c>
      <c r="G173" s="146" t="s">
        <v>101</v>
      </c>
      <c r="H173" s="147">
        <v>42.3</v>
      </c>
      <c r="I173" s="148"/>
      <c r="J173" s="149">
        <f>ROUND(I173*H173,2)</f>
        <v>0</v>
      </c>
      <c r="K173" s="145" t="s">
        <v>160</v>
      </c>
      <c r="L173" s="32"/>
      <c r="M173" s="150" t="s">
        <v>3</v>
      </c>
      <c r="N173" s="151" t="s">
        <v>43</v>
      </c>
      <c r="O173" s="52"/>
      <c r="P173" s="152">
        <f>O173*H173</f>
        <v>0</v>
      </c>
      <c r="Q173" s="152">
        <v>1.0000000000000001E-5</v>
      </c>
      <c r="R173" s="152">
        <f>Q173*H173</f>
        <v>4.2299999999999998E-4</v>
      </c>
      <c r="S173" s="152">
        <v>0</v>
      </c>
      <c r="T173" s="153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54" t="s">
        <v>203</v>
      </c>
      <c r="AT173" s="154" t="s">
        <v>157</v>
      </c>
      <c r="AU173" s="154" t="s">
        <v>81</v>
      </c>
      <c r="AY173" s="16" t="s">
        <v>154</v>
      </c>
      <c r="BE173" s="155">
        <f>IF(N173="základní",J173,0)</f>
        <v>0</v>
      </c>
      <c r="BF173" s="155">
        <f>IF(N173="snížená",J173,0)</f>
        <v>0</v>
      </c>
      <c r="BG173" s="155">
        <f>IF(N173="zákl. přenesená",J173,0)</f>
        <v>0</v>
      </c>
      <c r="BH173" s="155">
        <f>IF(N173="sníž. přenesená",J173,0)</f>
        <v>0</v>
      </c>
      <c r="BI173" s="155">
        <f>IF(N173="nulová",J173,0)</f>
        <v>0</v>
      </c>
      <c r="BJ173" s="16" t="s">
        <v>79</v>
      </c>
      <c r="BK173" s="155">
        <f>ROUND(I173*H173,2)</f>
        <v>0</v>
      </c>
      <c r="BL173" s="16" t="s">
        <v>203</v>
      </c>
      <c r="BM173" s="154" t="s">
        <v>354</v>
      </c>
    </row>
    <row r="174" spans="1:65" s="13" customFormat="1" x14ac:dyDescent="0.2">
      <c r="B174" s="156"/>
      <c r="D174" s="157" t="s">
        <v>163</v>
      </c>
      <c r="E174" s="158" t="s">
        <v>3</v>
      </c>
      <c r="F174" s="159" t="s">
        <v>99</v>
      </c>
      <c r="H174" s="160">
        <v>42.3</v>
      </c>
      <c r="I174" s="161"/>
      <c r="L174" s="156"/>
      <c r="M174" s="162"/>
      <c r="N174" s="163"/>
      <c r="O174" s="163"/>
      <c r="P174" s="163"/>
      <c r="Q174" s="163"/>
      <c r="R174" s="163"/>
      <c r="S174" s="163"/>
      <c r="T174" s="164"/>
      <c r="AT174" s="158" t="s">
        <v>163</v>
      </c>
      <c r="AU174" s="158" t="s">
        <v>81</v>
      </c>
      <c r="AV174" s="13" t="s">
        <v>81</v>
      </c>
      <c r="AW174" s="13" t="s">
        <v>34</v>
      </c>
      <c r="AX174" s="13" t="s">
        <v>79</v>
      </c>
      <c r="AY174" s="158" t="s">
        <v>154</v>
      </c>
    </row>
    <row r="175" spans="1:65" s="2" customFormat="1" ht="16.5" customHeight="1" x14ac:dyDescent="0.2">
      <c r="A175" s="31"/>
      <c r="B175" s="142"/>
      <c r="C175" s="165" t="s">
        <v>355</v>
      </c>
      <c r="D175" s="165" t="s">
        <v>220</v>
      </c>
      <c r="E175" s="166" t="s">
        <v>356</v>
      </c>
      <c r="F175" s="167" t="s">
        <v>357</v>
      </c>
      <c r="G175" s="168" t="s">
        <v>313</v>
      </c>
      <c r="H175" s="169">
        <v>42.445999999999998</v>
      </c>
      <c r="I175" s="170"/>
      <c r="J175" s="171">
        <f>ROUND(I175*H175,2)</f>
        <v>0</v>
      </c>
      <c r="K175" s="167" t="s">
        <v>160</v>
      </c>
      <c r="L175" s="172"/>
      <c r="M175" s="173" t="s">
        <v>3</v>
      </c>
      <c r="N175" s="174" t="s">
        <v>43</v>
      </c>
      <c r="O175" s="52"/>
      <c r="P175" s="152">
        <f>O175*H175</f>
        <v>0</v>
      </c>
      <c r="Q175" s="152">
        <v>1E-4</v>
      </c>
      <c r="R175" s="152">
        <f>Q175*H175</f>
        <v>4.2446000000000003E-3</v>
      </c>
      <c r="S175" s="152">
        <v>0</v>
      </c>
      <c r="T175" s="153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54" t="s">
        <v>224</v>
      </c>
      <c r="AT175" s="154" t="s">
        <v>220</v>
      </c>
      <c r="AU175" s="154" t="s">
        <v>81</v>
      </c>
      <c r="AY175" s="16" t="s">
        <v>154</v>
      </c>
      <c r="BE175" s="155">
        <f>IF(N175="základní",J175,0)</f>
        <v>0</v>
      </c>
      <c r="BF175" s="155">
        <f>IF(N175="snížená",J175,0)</f>
        <v>0</v>
      </c>
      <c r="BG175" s="155">
        <f>IF(N175="zákl. přenesená",J175,0)</f>
        <v>0</v>
      </c>
      <c r="BH175" s="155">
        <f>IF(N175="sníž. přenesená",J175,0)</f>
        <v>0</v>
      </c>
      <c r="BI175" s="155">
        <f>IF(N175="nulová",J175,0)</f>
        <v>0</v>
      </c>
      <c r="BJ175" s="16" t="s">
        <v>79</v>
      </c>
      <c r="BK175" s="155">
        <f>ROUND(I175*H175,2)</f>
        <v>0</v>
      </c>
      <c r="BL175" s="16" t="s">
        <v>203</v>
      </c>
      <c r="BM175" s="154" t="s">
        <v>358</v>
      </c>
    </row>
    <row r="176" spans="1:65" s="2" customFormat="1" ht="24" x14ac:dyDescent="0.2">
      <c r="A176" s="31"/>
      <c r="B176" s="142"/>
      <c r="C176" s="143" t="s">
        <v>359</v>
      </c>
      <c r="D176" s="143" t="s">
        <v>157</v>
      </c>
      <c r="E176" s="144" t="s">
        <v>360</v>
      </c>
      <c r="F176" s="145" t="s">
        <v>361</v>
      </c>
      <c r="G176" s="146" t="s">
        <v>106</v>
      </c>
      <c r="H176" s="147">
        <v>267.84899999999999</v>
      </c>
      <c r="I176" s="148"/>
      <c r="J176" s="149">
        <f>ROUND(I176*H176,2)</f>
        <v>0</v>
      </c>
      <c r="K176" s="145" t="s">
        <v>3</v>
      </c>
      <c r="L176" s="32"/>
      <c r="M176" s="150" t="s">
        <v>3</v>
      </c>
      <c r="N176" s="151" t="s">
        <v>43</v>
      </c>
      <c r="O176" s="52"/>
      <c r="P176" s="152">
        <f>O176*H176</f>
        <v>0</v>
      </c>
      <c r="Q176" s="152">
        <v>0</v>
      </c>
      <c r="R176" s="152">
        <f>Q176*H176</f>
        <v>0</v>
      </c>
      <c r="S176" s="152">
        <v>0</v>
      </c>
      <c r="T176" s="153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54" t="s">
        <v>203</v>
      </c>
      <c r="AT176" s="154" t="s">
        <v>157</v>
      </c>
      <c r="AU176" s="154" t="s">
        <v>81</v>
      </c>
      <c r="AY176" s="16" t="s">
        <v>154</v>
      </c>
      <c r="BE176" s="155">
        <f>IF(N176="základní",J176,0)</f>
        <v>0</v>
      </c>
      <c r="BF176" s="155">
        <f>IF(N176="snížená",J176,0)</f>
        <v>0</v>
      </c>
      <c r="BG176" s="155">
        <f>IF(N176="zákl. přenesená",J176,0)</f>
        <v>0</v>
      </c>
      <c r="BH176" s="155">
        <f>IF(N176="sníž. přenesená",J176,0)</f>
        <v>0</v>
      </c>
      <c r="BI176" s="155">
        <f>IF(N176="nulová",J176,0)</f>
        <v>0</v>
      </c>
      <c r="BJ176" s="16" t="s">
        <v>79</v>
      </c>
      <c r="BK176" s="155">
        <f>ROUND(I176*H176,2)</f>
        <v>0</v>
      </c>
      <c r="BL176" s="16" t="s">
        <v>203</v>
      </c>
      <c r="BM176" s="154" t="s">
        <v>362</v>
      </c>
    </row>
    <row r="177" spans="1:65" s="13" customFormat="1" x14ac:dyDescent="0.2">
      <c r="B177" s="156"/>
      <c r="D177" s="157" t="s">
        <v>163</v>
      </c>
      <c r="E177" s="158" t="s">
        <v>3</v>
      </c>
      <c r="F177" s="159" t="s">
        <v>104</v>
      </c>
      <c r="H177" s="160">
        <v>267.84899999999999</v>
      </c>
      <c r="I177" s="161"/>
      <c r="L177" s="156"/>
      <c r="M177" s="162"/>
      <c r="N177" s="163"/>
      <c r="O177" s="163"/>
      <c r="P177" s="163"/>
      <c r="Q177" s="163"/>
      <c r="R177" s="163"/>
      <c r="S177" s="163"/>
      <c r="T177" s="164"/>
      <c r="AT177" s="158" t="s">
        <v>163</v>
      </c>
      <c r="AU177" s="158" t="s">
        <v>81</v>
      </c>
      <c r="AV177" s="13" t="s">
        <v>81</v>
      </c>
      <c r="AW177" s="13" t="s">
        <v>34</v>
      </c>
      <c r="AX177" s="13" t="s">
        <v>79</v>
      </c>
      <c r="AY177" s="158" t="s">
        <v>154</v>
      </c>
    </row>
    <row r="178" spans="1:65" s="2" customFormat="1" ht="24" x14ac:dyDescent="0.2">
      <c r="A178" s="31"/>
      <c r="B178" s="142"/>
      <c r="C178" s="143" t="s">
        <v>363</v>
      </c>
      <c r="D178" s="143" t="s">
        <v>157</v>
      </c>
      <c r="E178" s="144" t="s">
        <v>364</v>
      </c>
      <c r="F178" s="145" t="s">
        <v>365</v>
      </c>
      <c r="G178" s="146" t="s">
        <v>106</v>
      </c>
      <c r="H178" s="147">
        <v>267.84899999999999</v>
      </c>
      <c r="I178" s="148"/>
      <c r="J178" s="149">
        <f>ROUND(I178*H178,2)</f>
        <v>0</v>
      </c>
      <c r="K178" s="145" t="s">
        <v>160</v>
      </c>
      <c r="L178" s="32"/>
      <c r="M178" s="150" t="s">
        <v>3</v>
      </c>
      <c r="N178" s="151" t="s">
        <v>43</v>
      </c>
      <c r="O178" s="52"/>
      <c r="P178" s="152">
        <f>O178*H178</f>
        <v>0</v>
      </c>
      <c r="Q178" s="152">
        <v>3.4000000000000002E-4</v>
      </c>
      <c r="R178" s="152">
        <f>Q178*H178</f>
        <v>9.106866000000001E-2</v>
      </c>
      <c r="S178" s="152">
        <v>1.533E-2</v>
      </c>
      <c r="T178" s="153">
        <f>S178*H178</f>
        <v>4.1061251699999994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54" t="s">
        <v>203</v>
      </c>
      <c r="AT178" s="154" t="s">
        <v>157</v>
      </c>
      <c r="AU178" s="154" t="s">
        <v>81</v>
      </c>
      <c r="AY178" s="16" t="s">
        <v>154</v>
      </c>
      <c r="BE178" s="155">
        <f>IF(N178="základní",J178,0)</f>
        <v>0</v>
      </c>
      <c r="BF178" s="155">
        <f>IF(N178="snížená",J178,0)</f>
        <v>0</v>
      </c>
      <c r="BG178" s="155">
        <f>IF(N178="zákl. přenesená",J178,0)</f>
        <v>0</v>
      </c>
      <c r="BH178" s="155">
        <f>IF(N178="sníž. přenesená",J178,0)</f>
        <v>0</v>
      </c>
      <c r="BI178" s="155">
        <f>IF(N178="nulová",J178,0)</f>
        <v>0</v>
      </c>
      <c r="BJ178" s="16" t="s">
        <v>79</v>
      </c>
      <c r="BK178" s="155">
        <f>ROUND(I178*H178,2)</f>
        <v>0</v>
      </c>
      <c r="BL178" s="16" t="s">
        <v>203</v>
      </c>
      <c r="BM178" s="154" t="s">
        <v>366</v>
      </c>
    </row>
    <row r="179" spans="1:65" s="13" customFormat="1" x14ac:dyDescent="0.2">
      <c r="B179" s="156"/>
      <c r="D179" s="157" t="s">
        <v>163</v>
      </c>
      <c r="E179" s="158" t="s">
        <v>3</v>
      </c>
      <c r="F179" s="159" t="s">
        <v>104</v>
      </c>
      <c r="H179" s="160">
        <v>267.84899999999999</v>
      </c>
      <c r="I179" s="161"/>
      <c r="L179" s="156"/>
      <c r="M179" s="162"/>
      <c r="N179" s="163"/>
      <c r="O179" s="163"/>
      <c r="P179" s="163"/>
      <c r="Q179" s="163"/>
      <c r="R179" s="163"/>
      <c r="S179" s="163"/>
      <c r="T179" s="164"/>
      <c r="AT179" s="158" t="s">
        <v>163</v>
      </c>
      <c r="AU179" s="158" t="s">
        <v>81</v>
      </c>
      <c r="AV179" s="13" t="s">
        <v>81</v>
      </c>
      <c r="AW179" s="13" t="s">
        <v>34</v>
      </c>
      <c r="AX179" s="13" t="s">
        <v>79</v>
      </c>
      <c r="AY179" s="158" t="s">
        <v>154</v>
      </c>
    </row>
    <row r="180" spans="1:65" s="2" customFormat="1" ht="24" x14ac:dyDescent="0.2">
      <c r="A180" s="31"/>
      <c r="B180" s="142"/>
      <c r="C180" s="143" t="s">
        <v>367</v>
      </c>
      <c r="D180" s="143" t="s">
        <v>157</v>
      </c>
      <c r="E180" s="144" t="s">
        <v>368</v>
      </c>
      <c r="F180" s="145" t="s">
        <v>369</v>
      </c>
      <c r="G180" s="146" t="s">
        <v>101</v>
      </c>
      <c r="H180" s="147">
        <v>21.8</v>
      </c>
      <c r="I180" s="148"/>
      <c r="J180" s="149">
        <f>ROUND(I180*H180,2)</f>
        <v>0</v>
      </c>
      <c r="K180" s="145" t="s">
        <v>160</v>
      </c>
      <c r="L180" s="32"/>
      <c r="M180" s="150" t="s">
        <v>3</v>
      </c>
      <c r="N180" s="151" t="s">
        <v>43</v>
      </c>
      <c r="O180" s="52"/>
      <c r="P180" s="152">
        <f>O180*H180</f>
        <v>0</v>
      </c>
      <c r="Q180" s="152">
        <v>6.0000000000000002E-5</v>
      </c>
      <c r="R180" s="152">
        <f>Q180*H180</f>
        <v>1.3080000000000001E-3</v>
      </c>
      <c r="S180" s="152">
        <v>7.9699999999999997E-3</v>
      </c>
      <c r="T180" s="153">
        <f>S180*H180</f>
        <v>0.17374600000000001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54" t="s">
        <v>203</v>
      </c>
      <c r="AT180" s="154" t="s">
        <v>157</v>
      </c>
      <c r="AU180" s="154" t="s">
        <v>81</v>
      </c>
      <c r="AY180" s="16" t="s">
        <v>154</v>
      </c>
      <c r="BE180" s="155">
        <f>IF(N180="základní",J180,0)</f>
        <v>0</v>
      </c>
      <c r="BF180" s="155">
        <f>IF(N180="snížená",J180,0)</f>
        <v>0</v>
      </c>
      <c r="BG180" s="155">
        <f>IF(N180="zákl. přenesená",J180,0)</f>
        <v>0</v>
      </c>
      <c r="BH180" s="155">
        <f>IF(N180="sníž. přenesená",J180,0)</f>
        <v>0</v>
      </c>
      <c r="BI180" s="155">
        <f>IF(N180="nulová",J180,0)</f>
        <v>0</v>
      </c>
      <c r="BJ180" s="16" t="s">
        <v>79</v>
      </c>
      <c r="BK180" s="155">
        <f>ROUND(I180*H180,2)</f>
        <v>0</v>
      </c>
      <c r="BL180" s="16" t="s">
        <v>203</v>
      </c>
      <c r="BM180" s="154" t="s">
        <v>370</v>
      </c>
    </row>
    <row r="181" spans="1:65" s="13" customFormat="1" x14ac:dyDescent="0.2">
      <c r="B181" s="156"/>
      <c r="D181" s="157" t="s">
        <v>163</v>
      </c>
      <c r="E181" s="158" t="s">
        <v>3</v>
      </c>
      <c r="F181" s="159" t="s">
        <v>121</v>
      </c>
      <c r="H181" s="160">
        <v>21.8</v>
      </c>
      <c r="I181" s="161"/>
      <c r="L181" s="156"/>
      <c r="M181" s="162"/>
      <c r="N181" s="163"/>
      <c r="O181" s="163"/>
      <c r="P181" s="163"/>
      <c r="Q181" s="163"/>
      <c r="R181" s="163"/>
      <c r="S181" s="163"/>
      <c r="T181" s="164"/>
      <c r="AT181" s="158" t="s">
        <v>163</v>
      </c>
      <c r="AU181" s="158" t="s">
        <v>81</v>
      </c>
      <c r="AV181" s="13" t="s">
        <v>81</v>
      </c>
      <c r="AW181" s="13" t="s">
        <v>34</v>
      </c>
      <c r="AX181" s="13" t="s">
        <v>79</v>
      </c>
      <c r="AY181" s="158" t="s">
        <v>154</v>
      </c>
    </row>
    <row r="182" spans="1:65" s="2" customFormat="1" ht="33" customHeight="1" x14ac:dyDescent="0.2">
      <c r="A182" s="31"/>
      <c r="B182" s="142"/>
      <c r="C182" s="143" t="s">
        <v>371</v>
      </c>
      <c r="D182" s="143" t="s">
        <v>157</v>
      </c>
      <c r="E182" s="144" t="s">
        <v>372</v>
      </c>
      <c r="F182" s="145" t="s">
        <v>373</v>
      </c>
      <c r="G182" s="146" t="s">
        <v>106</v>
      </c>
      <c r="H182" s="147">
        <v>267.84899999999999</v>
      </c>
      <c r="I182" s="148"/>
      <c r="J182" s="149">
        <f>ROUND(I182*H182,2)</f>
        <v>0</v>
      </c>
      <c r="K182" s="145" t="s">
        <v>160</v>
      </c>
      <c r="L182" s="32"/>
      <c r="M182" s="150" t="s">
        <v>3</v>
      </c>
      <c r="N182" s="151" t="s">
        <v>43</v>
      </c>
      <c r="O182" s="52"/>
      <c r="P182" s="152">
        <f>O182*H182</f>
        <v>0</v>
      </c>
      <c r="Q182" s="152">
        <v>0</v>
      </c>
      <c r="R182" s="152">
        <f>Q182*H182</f>
        <v>0</v>
      </c>
      <c r="S182" s="152">
        <v>0</v>
      </c>
      <c r="T182" s="153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54" t="s">
        <v>203</v>
      </c>
      <c r="AT182" s="154" t="s">
        <v>157</v>
      </c>
      <c r="AU182" s="154" t="s">
        <v>81</v>
      </c>
      <c r="AY182" s="16" t="s">
        <v>154</v>
      </c>
      <c r="BE182" s="155">
        <f>IF(N182="základní",J182,0)</f>
        <v>0</v>
      </c>
      <c r="BF182" s="155">
        <f>IF(N182="snížená",J182,0)</f>
        <v>0</v>
      </c>
      <c r="BG182" s="155">
        <f>IF(N182="zákl. přenesená",J182,0)</f>
        <v>0</v>
      </c>
      <c r="BH182" s="155">
        <f>IF(N182="sníž. přenesená",J182,0)</f>
        <v>0</v>
      </c>
      <c r="BI182" s="155">
        <f>IF(N182="nulová",J182,0)</f>
        <v>0</v>
      </c>
      <c r="BJ182" s="16" t="s">
        <v>79</v>
      </c>
      <c r="BK182" s="155">
        <f>ROUND(I182*H182,2)</f>
        <v>0</v>
      </c>
      <c r="BL182" s="16" t="s">
        <v>203</v>
      </c>
      <c r="BM182" s="154" t="s">
        <v>374</v>
      </c>
    </row>
    <row r="183" spans="1:65" s="13" customFormat="1" x14ac:dyDescent="0.2">
      <c r="B183" s="156"/>
      <c r="D183" s="157" t="s">
        <v>163</v>
      </c>
      <c r="E183" s="158" t="s">
        <v>3</v>
      </c>
      <c r="F183" s="159" t="s">
        <v>104</v>
      </c>
      <c r="H183" s="160">
        <v>267.84899999999999</v>
      </c>
      <c r="I183" s="161"/>
      <c r="L183" s="156"/>
      <c r="M183" s="162"/>
      <c r="N183" s="163"/>
      <c r="O183" s="163"/>
      <c r="P183" s="163"/>
      <c r="Q183" s="163"/>
      <c r="R183" s="163"/>
      <c r="S183" s="163"/>
      <c r="T183" s="164"/>
      <c r="AT183" s="158" t="s">
        <v>163</v>
      </c>
      <c r="AU183" s="158" t="s">
        <v>81</v>
      </c>
      <c r="AV183" s="13" t="s">
        <v>81</v>
      </c>
      <c r="AW183" s="13" t="s">
        <v>34</v>
      </c>
      <c r="AX183" s="13" t="s">
        <v>79</v>
      </c>
      <c r="AY183" s="158" t="s">
        <v>154</v>
      </c>
    </row>
    <row r="184" spans="1:65" s="2" customFormat="1" ht="36" x14ac:dyDescent="0.2">
      <c r="A184" s="31"/>
      <c r="B184" s="142"/>
      <c r="C184" s="165" t="s">
        <v>375</v>
      </c>
      <c r="D184" s="165" t="s">
        <v>220</v>
      </c>
      <c r="E184" s="166" t="s">
        <v>376</v>
      </c>
      <c r="F184" s="167" t="s">
        <v>377</v>
      </c>
      <c r="G184" s="168" t="s">
        <v>106</v>
      </c>
      <c r="H184" s="169">
        <v>321.41899999999998</v>
      </c>
      <c r="I184" s="170"/>
      <c r="J184" s="171">
        <f>ROUND(I184*H184,2)</f>
        <v>0</v>
      </c>
      <c r="K184" s="167" t="s">
        <v>160</v>
      </c>
      <c r="L184" s="172"/>
      <c r="M184" s="173" t="s">
        <v>3</v>
      </c>
      <c r="N184" s="174" t="s">
        <v>43</v>
      </c>
      <c r="O184" s="52"/>
      <c r="P184" s="152">
        <f>O184*H184</f>
        <v>0</v>
      </c>
      <c r="Q184" s="152">
        <v>1.3999999999999999E-4</v>
      </c>
      <c r="R184" s="152">
        <f>Q184*H184</f>
        <v>4.4998659999999996E-2</v>
      </c>
      <c r="S184" s="152">
        <v>0</v>
      </c>
      <c r="T184" s="153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54" t="s">
        <v>224</v>
      </c>
      <c r="AT184" s="154" t="s">
        <v>220</v>
      </c>
      <c r="AU184" s="154" t="s">
        <v>81</v>
      </c>
      <c r="AY184" s="16" t="s">
        <v>154</v>
      </c>
      <c r="BE184" s="155">
        <f>IF(N184="základní",J184,0)</f>
        <v>0</v>
      </c>
      <c r="BF184" s="155">
        <f>IF(N184="snížená",J184,0)</f>
        <v>0</v>
      </c>
      <c r="BG184" s="155">
        <f>IF(N184="zákl. přenesená",J184,0)</f>
        <v>0</v>
      </c>
      <c r="BH184" s="155">
        <f>IF(N184="sníž. přenesená",J184,0)</f>
        <v>0</v>
      </c>
      <c r="BI184" s="155">
        <f>IF(N184="nulová",J184,0)</f>
        <v>0</v>
      </c>
      <c r="BJ184" s="16" t="s">
        <v>79</v>
      </c>
      <c r="BK184" s="155">
        <f>ROUND(I184*H184,2)</f>
        <v>0</v>
      </c>
      <c r="BL184" s="16" t="s">
        <v>203</v>
      </c>
      <c r="BM184" s="154" t="s">
        <v>378</v>
      </c>
    </row>
    <row r="185" spans="1:65" s="13" customFormat="1" x14ac:dyDescent="0.2">
      <c r="B185" s="156"/>
      <c r="D185" s="157" t="s">
        <v>163</v>
      </c>
      <c r="F185" s="159" t="s">
        <v>379</v>
      </c>
      <c r="H185" s="160">
        <v>321.41899999999998</v>
      </c>
      <c r="I185" s="161"/>
      <c r="L185" s="156"/>
      <c r="M185" s="162"/>
      <c r="N185" s="163"/>
      <c r="O185" s="163"/>
      <c r="P185" s="163"/>
      <c r="Q185" s="163"/>
      <c r="R185" s="163"/>
      <c r="S185" s="163"/>
      <c r="T185" s="164"/>
      <c r="AT185" s="158" t="s">
        <v>163</v>
      </c>
      <c r="AU185" s="158" t="s">
        <v>81</v>
      </c>
      <c r="AV185" s="13" t="s">
        <v>81</v>
      </c>
      <c r="AW185" s="13" t="s">
        <v>4</v>
      </c>
      <c r="AX185" s="13" t="s">
        <v>79</v>
      </c>
      <c r="AY185" s="158" t="s">
        <v>154</v>
      </c>
    </row>
    <row r="186" spans="1:65" s="2" customFormat="1" ht="44.25" customHeight="1" x14ac:dyDescent="0.2">
      <c r="A186" s="31"/>
      <c r="B186" s="142"/>
      <c r="C186" s="143" t="s">
        <v>380</v>
      </c>
      <c r="D186" s="143" t="s">
        <v>157</v>
      </c>
      <c r="E186" s="144" t="s">
        <v>381</v>
      </c>
      <c r="F186" s="145" t="s">
        <v>382</v>
      </c>
      <c r="G186" s="146" t="s">
        <v>173</v>
      </c>
      <c r="H186" s="147">
        <v>0.14699999999999999</v>
      </c>
      <c r="I186" s="148"/>
      <c r="J186" s="149">
        <f>ROUND(I186*H186,2)</f>
        <v>0</v>
      </c>
      <c r="K186" s="145" t="s">
        <v>160</v>
      </c>
      <c r="L186" s="32"/>
      <c r="M186" s="175" t="s">
        <v>3</v>
      </c>
      <c r="N186" s="176" t="s">
        <v>43</v>
      </c>
      <c r="O186" s="177"/>
      <c r="P186" s="178">
        <f>O186*H186</f>
        <v>0</v>
      </c>
      <c r="Q186" s="178">
        <v>0</v>
      </c>
      <c r="R186" s="178">
        <f>Q186*H186</f>
        <v>0</v>
      </c>
      <c r="S186" s="178">
        <v>0</v>
      </c>
      <c r="T186" s="179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54" t="s">
        <v>203</v>
      </c>
      <c r="AT186" s="154" t="s">
        <v>157</v>
      </c>
      <c r="AU186" s="154" t="s">
        <v>81</v>
      </c>
      <c r="AY186" s="16" t="s">
        <v>154</v>
      </c>
      <c r="BE186" s="155">
        <f>IF(N186="základní",J186,0)</f>
        <v>0</v>
      </c>
      <c r="BF186" s="155">
        <f>IF(N186="snížená",J186,0)</f>
        <v>0</v>
      </c>
      <c r="BG186" s="155">
        <f>IF(N186="zákl. přenesená",J186,0)</f>
        <v>0</v>
      </c>
      <c r="BH186" s="155">
        <f>IF(N186="sníž. přenesená",J186,0)</f>
        <v>0</v>
      </c>
      <c r="BI186" s="155">
        <f>IF(N186="nulová",J186,0)</f>
        <v>0</v>
      </c>
      <c r="BJ186" s="16" t="s">
        <v>79</v>
      </c>
      <c r="BK186" s="155">
        <f>ROUND(I186*H186,2)</f>
        <v>0</v>
      </c>
      <c r="BL186" s="16" t="s">
        <v>203</v>
      </c>
      <c r="BM186" s="154" t="s">
        <v>383</v>
      </c>
    </row>
    <row r="187" spans="1:65" s="2" customFormat="1" ht="6.95" customHeight="1" x14ac:dyDescent="0.2">
      <c r="A187" s="31"/>
      <c r="B187" s="41"/>
      <c r="C187" s="42"/>
      <c r="D187" s="42"/>
      <c r="E187" s="42"/>
      <c r="F187" s="42"/>
      <c r="G187" s="42"/>
      <c r="H187" s="42"/>
      <c r="I187" s="42"/>
      <c r="J187" s="42"/>
      <c r="K187" s="42"/>
      <c r="L187" s="32"/>
      <c r="M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</row>
  </sheetData>
  <autoFilter ref="C92:K186" xr:uid="{00000000-0009-0000-0000-000005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01"/>
  <sheetViews>
    <sheetView showGridLines="0" workbookViewId="0">
      <selection activeCell="E9" sqref="E9:H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69" t="s">
        <v>6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6" t="s">
        <v>98</v>
      </c>
    </row>
    <row r="3" spans="1:46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1:46" s="1" customFormat="1" ht="24.95" customHeight="1" x14ac:dyDescent="0.2">
      <c r="B4" s="19"/>
      <c r="D4" s="20" t="s">
        <v>108</v>
      </c>
      <c r="L4" s="19"/>
      <c r="M4" s="93" t="s">
        <v>11</v>
      </c>
      <c r="AT4" s="16" t="s">
        <v>4</v>
      </c>
    </row>
    <row r="5" spans="1:46" s="1" customFormat="1" ht="6.95" customHeight="1" x14ac:dyDescent="0.2">
      <c r="B5" s="19"/>
      <c r="L5" s="19"/>
    </row>
    <row r="6" spans="1:46" s="1" customFormat="1" ht="12" customHeight="1" x14ac:dyDescent="0.2">
      <c r="B6" s="19"/>
      <c r="D6" s="26" t="s">
        <v>17</v>
      </c>
      <c r="L6" s="19"/>
    </row>
    <row r="7" spans="1:46" s="1" customFormat="1" ht="16.5" customHeight="1" x14ac:dyDescent="0.2">
      <c r="B7" s="19"/>
      <c r="E7" s="312" t="str">
        <f>'Rekapitulace stavby'!K6</f>
        <v>Výměna krytiny MŠ Břilice</v>
      </c>
      <c r="F7" s="313"/>
      <c r="G7" s="313"/>
      <c r="H7" s="313"/>
      <c r="L7" s="19"/>
    </row>
    <row r="8" spans="1:46" s="1" customFormat="1" ht="12" customHeight="1" x14ac:dyDescent="0.2">
      <c r="B8" s="19"/>
      <c r="D8" s="26" t="s">
        <v>120</v>
      </c>
      <c r="L8" s="19"/>
    </row>
    <row r="9" spans="1:46" s="2" customFormat="1" ht="16.5" customHeight="1" x14ac:dyDescent="0.2">
      <c r="A9" s="31"/>
      <c r="B9" s="32"/>
      <c r="C9" s="31"/>
      <c r="D9" s="31"/>
      <c r="E9" s="312" t="s">
        <v>725</v>
      </c>
      <c r="F9" s="311"/>
      <c r="G9" s="311"/>
      <c r="H9" s="311"/>
      <c r="I9" s="31"/>
      <c r="J9" s="31"/>
      <c r="K9" s="31"/>
      <c r="L9" s="9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 x14ac:dyDescent="0.2">
      <c r="A10" s="31"/>
      <c r="B10" s="32"/>
      <c r="C10" s="31"/>
      <c r="D10" s="26" t="s">
        <v>125</v>
      </c>
      <c r="E10" s="31"/>
      <c r="F10" s="31"/>
      <c r="G10" s="31"/>
      <c r="H10" s="31"/>
      <c r="I10" s="31"/>
      <c r="J10" s="31"/>
      <c r="K10" s="31"/>
      <c r="L10" s="9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6.5" customHeight="1" x14ac:dyDescent="0.2">
      <c r="A11" s="31"/>
      <c r="B11" s="32"/>
      <c r="C11" s="31"/>
      <c r="D11" s="31"/>
      <c r="E11" s="302" t="s">
        <v>384</v>
      </c>
      <c r="F11" s="311"/>
      <c r="G11" s="311"/>
      <c r="H11" s="311"/>
      <c r="I11" s="31"/>
      <c r="J11" s="31"/>
      <c r="K11" s="31"/>
      <c r="L11" s="9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x14ac:dyDescent="0.2">
      <c r="A12" s="31"/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9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2" customHeight="1" x14ac:dyDescent="0.2">
      <c r="A13" s="31"/>
      <c r="B13" s="32"/>
      <c r="C13" s="31"/>
      <c r="D13" s="26" t="s">
        <v>19</v>
      </c>
      <c r="E13" s="31"/>
      <c r="F13" s="24" t="s">
        <v>20</v>
      </c>
      <c r="G13" s="31"/>
      <c r="H13" s="31"/>
      <c r="I13" s="26" t="s">
        <v>21</v>
      </c>
      <c r="J13" s="24" t="s">
        <v>3</v>
      </c>
      <c r="K13" s="31"/>
      <c r="L13" s="9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 x14ac:dyDescent="0.2">
      <c r="A14" s="31"/>
      <c r="B14" s="32"/>
      <c r="C14" s="31"/>
      <c r="D14" s="26" t="s">
        <v>22</v>
      </c>
      <c r="E14" s="31"/>
      <c r="F14" s="24" t="s">
        <v>23</v>
      </c>
      <c r="G14" s="31"/>
      <c r="H14" s="31"/>
      <c r="I14" s="26" t="s">
        <v>24</v>
      </c>
      <c r="J14" s="49" t="str">
        <f>'Rekapitulace stavby'!AN8</f>
        <v>19. 5. 2021</v>
      </c>
      <c r="K14" s="31"/>
      <c r="L14" s="9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0.9" customHeight="1" x14ac:dyDescent="0.2">
      <c r="A15" s="31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9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2" customHeight="1" x14ac:dyDescent="0.2">
      <c r="A16" s="31"/>
      <c r="B16" s="32"/>
      <c r="C16" s="31"/>
      <c r="D16" s="26" t="s">
        <v>26</v>
      </c>
      <c r="E16" s="31"/>
      <c r="F16" s="31"/>
      <c r="G16" s="31"/>
      <c r="H16" s="31"/>
      <c r="I16" s="26" t="s">
        <v>27</v>
      </c>
      <c r="J16" s="24" t="str">
        <f>IF('Rekapitulace stavby'!AN10="","",'Rekapitulace stavby'!AN10)</f>
        <v/>
      </c>
      <c r="K16" s="31"/>
      <c r="L16" s="9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8" customHeight="1" x14ac:dyDescent="0.2">
      <c r="A17" s="31"/>
      <c r="B17" s="32"/>
      <c r="C17" s="31"/>
      <c r="D17" s="31"/>
      <c r="E17" s="24" t="str">
        <f>IF('Rekapitulace stavby'!E11="","",'Rekapitulace stavby'!E11)</f>
        <v xml:space="preserve"> </v>
      </c>
      <c r="F17" s="31"/>
      <c r="G17" s="31"/>
      <c r="H17" s="31"/>
      <c r="I17" s="26" t="s">
        <v>29</v>
      </c>
      <c r="J17" s="24" t="str">
        <f>IF('Rekapitulace stavby'!AN11="","",'Rekapitulace stavby'!AN11)</f>
        <v/>
      </c>
      <c r="K17" s="31"/>
      <c r="L17" s="9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6.95" customHeight="1" x14ac:dyDescent="0.2">
      <c r="A18" s="31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9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2" customHeight="1" x14ac:dyDescent="0.2">
      <c r="A19" s="31"/>
      <c r="B19" s="32"/>
      <c r="C19" s="31"/>
      <c r="D19" s="26" t="s">
        <v>30</v>
      </c>
      <c r="E19" s="31"/>
      <c r="F19" s="31"/>
      <c r="G19" s="31"/>
      <c r="H19" s="31"/>
      <c r="I19" s="26" t="s">
        <v>27</v>
      </c>
      <c r="J19" s="27" t="str">
        <f>'Rekapitulace stavby'!AN13</f>
        <v>Vyplň údaj</v>
      </c>
      <c r="K19" s="31"/>
      <c r="L19" s="9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8" customHeight="1" x14ac:dyDescent="0.2">
      <c r="A20" s="31"/>
      <c r="B20" s="32"/>
      <c r="C20" s="31"/>
      <c r="D20" s="31"/>
      <c r="E20" s="314" t="str">
        <f>'Rekapitulace stavby'!E14</f>
        <v>Vyplň údaj</v>
      </c>
      <c r="F20" s="281"/>
      <c r="G20" s="281"/>
      <c r="H20" s="281"/>
      <c r="I20" s="26" t="s">
        <v>29</v>
      </c>
      <c r="J20" s="27" t="str">
        <f>'Rekapitulace stavby'!AN14</f>
        <v>Vyplň údaj</v>
      </c>
      <c r="K20" s="31"/>
      <c r="L20" s="9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6.95" customHeight="1" x14ac:dyDescent="0.2">
      <c r="A21" s="31"/>
      <c r="B21" s="32"/>
      <c r="C21" s="31"/>
      <c r="D21" s="31"/>
      <c r="E21" s="31"/>
      <c r="F21" s="31"/>
      <c r="G21" s="31"/>
      <c r="H21" s="31"/>
      <c r="I21" s="31"/>
      <c r="J21" s="31"/>
      <c r="K21" s="31"/>
      <c r="L21" s="9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2" customHeight="1" x14ac:dyDescent="0.2">
      <c r="A22" s="31"/>
      <c r="B22" s="32"/>
      <c r="C22" s="31"/>
      <c r="D22" s="26" t="s">
        <v>32</v>
      </c>
      <c r="E22" s="31"/>
      <c r="F22" s="31"/>
      <c r="G22" s="31"/>
      <c r="H22" s="31"/>
      <c r="I22" s="26" t="s">
        <v>27</v>
      </c>
      <c r="J22" s="24" t="s">
        <v>3</v>
      </c>
      <c r="K22" s="31"/>
      <c r="L22" s="9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8" customHeight="1" x14ac:dyDescent="0.2">
      <c r="A23" s="31"/>
      <c r="B23" s="32"/>
      <c r="C23" s="31"/>
      <c r="D23" s="31"/>
      <c r="E23" s="24" t="s">
        <v>33</v>
      </c>
      <c r="F23" s="31"/>
      <c r="G23" s="31"/>
      <c r="H23" s="31"/>
      <c r="I23" s="26" t="s">
        <v>29</v>
      </c>
      <c r="J23" s="24" t="s">
        <v>3</v>
      </c>
      <c r="K23" s="31"/>
      <c r="L23" s="9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6.95" customHeight="1" x14ac:dyDescent="0.2">
      <c r="A24" s="31"/>
      <c r="B24" s="32"/>
      <c r="C24" s="31"/>
      <c r="D24" s="31"/>
      <c r="E24" s="31"/>
      <c r="F24" s="31"/>
      <c r="G24" s="31"/>
      <c r="H24" s="31"/>
      <c r="I24" s="31"/>
      <c r="J24" s="31"/>
      <c r="K24" s="31"/>
      <c r="L24" s="9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12" customHeight="1" x14ac:dyDescent="0.2">
      <c r="A25" s="31"/>
      <c r="B25" s="32"/>
      <c r="C25" s="31"/>
      <c r="D25" s="26" t="s">
        <v>35</v>
      </c>
      <c r="E25" s="31"/>
      <c r="F25" s="31"/>
      <c r="G25" s="31"/>
      <c r="H25" s="31"/>
      <c r="I25" s="26" t="s">
        <v>27</v>
      </c>
      <c r="J25" s="24" t="str">
        <f>IF('Rekapitulace stavby'!AN19="","",'Rekapitulace stavby'!AN19)</f>
        <v/>
      </c>
      <c r="K25" s="31"/>
      <c r="L25" s="9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8" customHeight="1" x14ac:dyDescent="0.2">
      <c r="A26" s="31"/>
      <c r="B26" s="32"/>
      <c r="C26" s="31"/>
      <c r="D26" s="31"/>
      <c r="E26" s="24" t="str">
        <f>IF('Rekapitulace stavby'!E20="","",'Rekapitulace stavby'!E20)</f>
        <v xml:space="preserve"> </v>
      </c>
      <c r="F26" s="31"/>
      <c r="G26" s="31"/>
      <c r="H26" s="31"/>
      <c r="I26" s="26" t="s">
        <v>29</v>
      </c>
      <c r="J26" s="24" t="str">
        <f>IF('Rekapitulace stavby'!AN20="","",'Rekapitulace stavby'!AN20)</f>
        <v/>
      </c>
      <c r="K26" s="31"/>
      <c r="L26" s="9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94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2" customHeight="1" x14ac:dyDescent="0.2">
      <c r="A28" s="31"/>
      <c r="B28" s="32"/>
      <c r="C28" s="31"/>
      <c r="D28" s="26" t="s">
        <v>36</v>
      </c>
      <c r="E28" s="31"/>
      <c r="F28" s="31"/>
      <c r="G28" s="31"/>
      <c r="H28" s="31"/>
      <c r="I28" s="31"/>
      <c r="J28" s="31"/>
      <c r="K28" s="31"/>
      <c r="L28" s="9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8" customFormat="1" ht="16.5" customHeight="1" x14ac:dyDescent="0.2">
      <c r="A29" s="95"/>
      <c r="B29" s="96"/>
      <c r="C29" s="95"/>
      <c r="D29" s="95"/>
      <c r="E29" s="285" t="s">
        <v>3</v>
      </c>
      <c r="F29" s="285"/>
      <c r="G29" s="285"/>
      <c r="H29" s="285"/>
      <c r="I29" s="95"/>
      <c r="J29" s="95"/>
      <c r="K29" s="95"/>
      <c r="L29" s="97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2" customFormat="1" ht="6.95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9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 x14ac:dyDescent="0.2">
      <c r="A31" s="31"/>
      <c r="B31" s="32"/>
      <c r="C31" s="31"/>
      <c r="D31" s="60"/>
      <c r="E31" s="60"/>
      <c r="F31" s="60"/>
      <c r="G31" s="60"/>
      <c r="H31" s="60"/>
      <c r="I31" s="60"/>
      <c r="J31" s="60"/>
      <c r="K31" s="60"/>
      <c r="L31" s="9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 x14ac:dyDescent="0.2">
      <c r="A32" s="31"/>
      <c r="B32" s="32"/>
      <c r="C32" s="31"/>
      <c r="D32" s="98" t="s">
        <v>38</v>
      </c>
      <c r="E32" s="31"/>
      <c r="F32" s="31"/>
      <c r="G32" s="31"/>
      <c r="H32" s="31"/>
      <c r="I32" s="31"/>
      <c r="J32" s="65">
        <f>ROUND(J90, 2)</f>
        <v>0</v>
      </c>
      <c r="K32" s="31"/>
      <c r="L32" s="9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 x14ac:dyDescent="0.2">
      <c r="A33" s="31"/>
      <c r="B33" s="32"/>
      <c r="C33" s="31"/>
      <c r="D33" s="60"/>
      <c r="E33" s="60"/>
      <c r="F33" s="60"/>
      <c r="G33" s="60"/>
      <c r="H33" s="60"/>
      <c r="I33" s="60"/>
      <c r="J33" s="60"/>
      <c r="K33" s="60"/>
      <c r="L33" s="9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 x14ac:dyDescent="0.2">
      <c r="A34" s="31"/>
      <c r="B34" s="32"/>
      <c r="C34" s="31"/>
      <c r="D34" s="31"/>
      <c r="E34" s="31"/>
      <c r="F34" s="35" t="s">
        <v>40</v>
      </c>
      <c r="G34" s="31"/>
      <c r="H34" s="31"/>
      <c r="I34" s="35" t="s">
        <v>39</v>
      </c>
      <c r="J34" s="35" t="s">
        <v>41</v>
      </c>
      <c r="K34" s="31"/>
      <c r="L34" s="9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 x14ac:dyDescent="0.2">
      <c r="A35" s="31"/>
      <c r="B35" s="32"/>
      <c r="C35" s="31"/>
      <c r="D35" s="99" t="s">
        <v>42</v>
      </c>
      <c r="E35" s="26" t="s">
        <v>43</v>
      </c>
      <c r="F35" s="100">
        <f>ROUND((SUM(BE90:BE100)),  2)</f>
        <v>0</v>
      </c>
      <c r="G35" s="31"/>
      <c r="H35" s="31"/>
      <c r="I35" s="101">
        <v>0.21</v>
      </c>
      <c r="J35" s="100">
        <f>ROUND(((SUM(BE90:BE100))*I35),  2)</f>
        <v>0</v>
      </c>
      <c r="K35" s="31"/>
      <c r="L35" s="9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 x14ac:dyDescent="0.2">
      <c r="A36" s="31"/>
      <c r="B36" s="32"/>
      <c r="C36" s="31"/>
      <c r="D36" s="31"/>
      <c r="E36" s="26" t="s">
        <v>44</v>
      </c>
      <c r="F36" s="100">
        <f>ROUND((SUM(BF90:BF100)),  2)</f>
        <v>0</v>
      </c>
      <c r="G36" s="31"/>
      <c r="H36" s="31"/>
      <c r="I36" s="101">
        <v>0.15</v>
      </c>
      <c r="J36" s="100">
        <f>ROUND(((SUM(BF90:BF100))*I36),  2)</f>
        <v>0</v>
      </c>
      <c r="K36" s="31"/>
      <c r="L36" s="9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 x14ac:dyDescent="0.2">
      <c r="A37" s="31"/>
      <c r="B37" s="32"/>
      <c r="C37" s="31"/>
      <c r="D37" s="31"/>
      <c r="E37" s="26" t="s">
        <v>45</v>
      </c>
      <c r="F37" s="100">
        <f>ROUND((SUM(BG90:BG100)),  2)</f>
        <v>0</v>
      </c>
      <c r="G37" s="31"/>
      <c r="H37" s="31"/>
      <c r="I37" s="101">
        <v>0.21</v>
      </c>
      <c r="J37" s="100">
        <f>0</f>
        <v>0</v>
      </c>
      <c r="K37" s="31"/>
      <c r="L37" s="9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 x14ac:dyDescent="0.2">
      <c r="A38" s="31"/>
      <c r="B38" s="32"/>
      <c r="C38" s="31"/>
      <c r="D38" s="31"/>
      <c r="E38" s="26" t="s">
        <v>46</v>
      </c>
      <c r="F38" s="100">
        <f>ROUND((SUM(BH90:BH100)),  2)</f>
        <v>0</v>
      </c>
      <c r="G38" s="31"/>
      <c r="H38" s="31"/>
      <c r="I38" s="101">
        <v>0.15</v>
      </c>
      <c r="J38" s="100">
        <f>0</f>
        <v>0</v>
      </c>
      <c r="K38" s="31"/>
      <c r="L38" s="9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 x14ac:dyDescent="0.2">
      <c r="A39" s="31"/>
      <c r="B39" s="32"/>
      <c r="C39" s="31"/>
      <c r="D39" s="31"/>
      <c r="E39" s="26" t="s">
        <v>47</v>
      </c>
      <c r="F39" s="100">
        <f>ROUND((SUM(BI90:BI100)),  2)</f>
        <v>0</v>
      </c>
      <c r="G39" s="31"/>
      <c r="H39" s="31"/>
      <c r="I39" s="101">
        <v>0</v>
      </c>
      <c r="J39" s="100">
        <f>0</f>
        <v>0</v>
      </c>
      <c r="K39" s="31"/>
      <c r="L39" s="9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 x14ac:dyDescent="0.2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9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 x14ac:dyDescent="0.2">
      <c r="A41" s="31"/>
      <c r="B41" s="32"/>
      <c r="C41" s="102"/>
      <c r="D41" s="103" t="s">
        <v>48</v>
      </c>
      <c r="E41" s="54"/>
      <c r="F41" s="54"/>
      <c r="G41" s="104" t="s">
        <v>49</v>
      </c>
      <c r="H41" s="105" t="s">
        <v>50</v>
      </c>
      <c r="I41" s="54"/>
      <c r="J41" s="106">
        <f>SUM(J32:J39)</f>
        <v>0</v>
      </c>
      <c r="K41" s="107"/>
      <c r="L41" s="9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 x14ac:dyDescent="0.2">
      <c r="A42" s="31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9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6" spans="1:31" s="2" customFormat="1" ht="6.95" customHeight="1" x14ac:dyDescent="0.2">
      <c r="A46" s="31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94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s="2" customFormat="1" ht="24.95" customHeight="1" x14ac:dyDescent="0.2">
      <c r="A47" s="31"/>
      <c r="B47" s="32"/>
      <c r="C47" s="20" t="s">
        <v>127</v>
      </c>
      <c r="D47" s="31"/>
      <c r="E47" s="31"/>
      <c r="F47" s="31"/>
      <c r="G47" s="31"/>
      <c r="H47" s="31"/>
      <c r="I47" s="31"/>
      <c r="J47" s="31"/>
      <c r="K47" s="31"/>
      <c r="L47" s="94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s="2" customFormat="1" ht="6.95" customHeight="1" x14ac:dyDescent="0.2">
      <c r="A48" s="31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94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47" s="2" customFormat="1" ht="12" customHeight="1" x14ac:dyDescent="0.2">
      <c r="A49" s="31"/>
      <c r="B49" s="32"/>
      <c r="C49" s="26" t="s">
        <v>17</v>
      </c>
      <c r="D49" s="31"/>
      <c r="E49" s="31"/>
      <c r="F49" s="31"/>
      <c r="G49" s="31"/>
      <c r="H49" s="31"/>
      <c r="I49" s="31"/>
      <c r="J49" s="31"/>
      <c r="K49" s="31"/>
      <c r="L49" s="94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47" s="2" customFormat="1" ht="16.5" customHeight="1" x14ac:dyDescent="0.2">
      <c r="A50" s="31"/>
      <c r="B50" s="32"/>
      <c r="C50" s="31"/>
      <c r="D50" s="31"/>
      <c r="E50" s="312" t="str">
        <f>E7</f>
        <v>Výměna krytiny MŠ Břilice</v>
      </c>
      <c r="F50" s="313"/>
      <c r="G50" s="313"/>
      <c r="H50" s="313"/>
      <c r="I50" s="31"/>
      <c r="J50" s="31"/>
      <c r="K50" s="31"/>
      <c r="L50" s="94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47" s="1" customFormat="1" ht="12" customHeight="1" x14ac:dyDescent="0.2">
      <c r="B51" s="19"/>
      <c r="C51" s="26" t="s">
        <v>120</v>
      </c>
      <c r="L51" s="19"/>
    </row>
    <row r="52" spans="1:47" s="2" customFormat="1" ht="16.5" customHeight="1" x14ac:dyDescent="0.2">
      <c r="A52" s="31"/>
      <c r="B52" s="32"/>
      <c r="C52" s="31"/>
      <c r="D52" s="31"/>
      <c r="E52" s="312" t="s">
        <v>491</v>
      </c>
      <c r="F52" s="311"/>
      <c r="G52" s="311"/>
      <c r="H52" s="311"/>
      <c r="I52" s="31"/>
      <c r="J52" s="31"/>
      <c r="K52" s="31"/>
      <c r="L52" s="94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47" s="2" customFormat="1" ht="12" customHeight="1" x14ac:dyDescent="0.2">
      <c r="A53" s="31"/>
      <c r="B53" s="32"/>
      <c r="C53" s="26" t="s">
        <v>125</v>
      </c>
      <c r="D53" s="31"/>
      <c r="E53" s="31"/>
      <c r="F53" s="31"/>
      <c r="G53" s="31"/>
      <c r="H53" s="31"/>
      <c r="I53" s="31"/>
      <c r="J53" s="31"/>
      <c r="K53" s="31"/>
      <c r="L53" s="94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47" s="2" customFormat="1" ht="16.5" customHeight="1" x14ac:dyDescent="0.2">
      <c r="A54" s="31"/>
      <c r="B54" s="32"/>
      <c r="C54" s="31"/>
      <c r="D54" s="31"/>
      <c r="E54" s="302" t="str">
        <f>E11</f>
        <v>VON - vedlejší a ostatní náklady</v>
      </c>
      <c r="F54" s="311"/>
      <c r="G54" s="311"/>
      <c r="H54" s="311"/>
      <c r="I54" s="31"/>
      <c r="J54" s="31"/>
      <c r="K54" s="31"/>
      <c r="L54" s="94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47" s="2" customFormat="1" ht="6.95" customHeight="1" x14ac:dyDescent="0.2">
      <c r="A55" s="31"/>
      <c r="B55" s="32"/>
      <c r="C55" s="31"/>
      <c r="D55" s="31"/>
      <c r="E55" s="31"/>
      <c r="F55" s="31"/>
      <c r="G55" s="31"/>
      <c r="H55" s="31"/>
      <c r="I55" s="31"/>
      <c r="J55" s="31"/>
      <c r="K55" s="31"/>
      <c r="L55" s="94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47" s="2" customFormat="1" ht="12" customHeight="1" x14ac:dyDescent="0.2">
      <c r="A56" s="31"/>
      <c r="B56" s="32"/>
      <c r="C56" s="26" t="s">
        <v>22</v>
      </c>
      <c r="D56" s="31"/>
      <c r="E56" s="31"/>
      <c r="F56" s="24" t="str">
        <f>F14</f>
        <v>Břilice</v>
      </c>
      <c r="G56" s="31"/>
      <c r="H56" s="31"/>
      <c r="I56" s="26" t="s">
        <v>24</v>
      </c>
      <c r="J56" s="49" t="str">
        <f>IF(J14="","",J14)</f>
        <v>19. 5. 2021</v>
      </c>
      <c r="K56" s="31"/>
      <c r="L56" s="94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47" s="2" customFormat="1" ht="6.95" customHeight="1" x14ac:dyDescent="0.2">
      <c r="A57" s="31"/>
      <c r="B57" s="32"/>
      <c r="C57" s="31"/>
      <c r="D57" s="31"/>
      <c r="E57" s="31"/>
      <c r="F57" s="31"/>
      <c r="G57" s="31"/>
      <c r="H57" s="31"/>
      <c r="I57" s="31"/>
      <c r="J57" s="31"/>
      <c r="K57" s="31"/>
      <c r="L57" s="94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47" s="2" customFormat="1" ht="25.7" customHeight="1" x14ac:dyDescent="0.2">
      <c r="A58" s="31"/>
      <c r="B58" s="32"/>
      <c r="C58" s="26" t="s">
        <v>26</v>
      </c>
      <c r="D58" s="31"/>
      <c r="E58" s="31"/>
      <c r="F58" s="24" t="str">
        <f>E17</f>
        <v xml:space="preserve"> </v>
      </c>
      <c r="G58" s="31"/>
      <c r="H58" s="31"/>
      <c r="I58" s="26" t="s">
        <v>32</v>
      </c>
      <c r="J58" s="29" t="str">
        <f>E23</f>
        <v>Ing.Vladimír Knapík, Třeboň</v>
      </c>
      <c r="K58" s="31"/>
      <c r="L58" s="94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47" s="2" customFormat="1" ht="15.2" customHeight="1" x14ac:dyDescent="0.2">
      <c r="A59" s="31"/>
      <c r="B59" s="32"/>
      <c r="C59" s="26" t="s">
        <v>30</v>
      </c>
      <c r="D59" s="31"/>
      <c r="E59" s="31"/>
      <c r="F59" s="24" t="str">
        <f>IF(E20="","",E20)</f>
        <v>Vyplň údaj</v>
      </c>
      <c r="G59" s="31"/>
      <c r="H59" s="31"/>
      <c r="I59" s="26" t="s">
        <v>35</v>
      </c>
      <c r="J59" s="29" t="str">
        <f>E26</f>
        <v xml:space="preserve"> </v>
      </c>
      <c r="K59" s="31"/>
      <c r="L59" s="94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47" s="2" customFormat="1" ht="10.35" customHeight="1" x14ac:dyDescent="0.2">
      <c r="A60" s="31"/>
      <c r="B60" s="32"/>
      <c r="C60" s="31"/>
      <c r="D60" s="31"/>
      <c r="E60" s="31"/>
      <c r="F60" s="31"/>
      <c r="G60" s="31"/>
      <c r="H60" s="31"/>
      <c r="I60" s="31"/>
      <c r="J60" s="31"/>
      <c r="K60" s="31"/>
      <c r="L60" s="94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47" s="2" customFormat="1" ht="29.25" customHeight="1" x14ac:dyDescent="0.2">
      <c r="A61" s="31"/>
      <c r="B61" s="32"/>
      <c r="C61" s="108" t="s">
        <v>128</v>
      </c>
      <c r="D61" s="102"/>
      <c r="E61" s="102"/>
      <c r="F61" s="102"/>
      <c r="G61" s="102"/>
      <c r="H61" s="102"/>
      <c r="I61" s="102"/>
      <c r="J61" s="109" t="s">
        <v>129</v>
      </c>
      <c r="K61" s="102"/>
      <c r="L61" s="9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47" s="2" customFormat="1" ht="10.35" customHeight="1" x14ac:dyDescent="0.2">
      <c r="A62" s="31"/>
      <c r="B62" s="32"/>
      <c r="C62" s="31"/>
      <c r="D62" s="31"/>
      <c r="E62" s="31"/>
      <c r="F62" s="31"/>
      <c r="G62" s="31"/>
      <c r="H62" s="31"/>
      <c r="I62" s="31"/>
      <c r="J62" s="31"/>
      <c r="K62" s="31"/>
      <c r="L62" s="94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47" s="2" customFormat="1" ht="22.9" customHeight="1" x14ac:dyDescent="0.2">
      <c r="A63" s="31"/>
      <c r="B63" s="32"/>
      <c r="C63" s="110" t="s">
        <v>70</v>
      </c>
      <c r="D63" s="31"/>
      <c r="E63" s="31"/>
      <c r="F63" s="31"/>
      <c r="G63" s="31"/>
      <c r="H63" s="31"/>
      <c r="I63" s="31"/>
      <c r="J63" s="65">
        <f>J90</f>
        <v>0</v>
      </c>
      <c r="K63" s="31"/>
      <c r="L63" s="94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U63" s="16" t="s">
        <v>130</v>
      </c>
    </row>
    <row r="64" spans="1:47" s="9" customFormat="1" ht="24.95" customHeight="1" x14ac:dyDescent="0.2">
      <c r="B64" s="111"/>
      <c r="D64" s="112" t="s">
        <v>385</v>
      </c>
      <c r="E64" s="113"/>
      <c r="F64" s="113"/>
      <c r="G64" s="113"/>
      <c r="H64" s="113"/>
      <c r="I64" s="113"/>
      <c r="J64" s="114">
        <f>J91</f>
        <v>0</v>
      </c>
      <c r="L64" s="111"/>
    </row>
    <row r="65" spans="1:31" s="10" customFormat="1" ht="19.899999999999999" customHeight="1" x14ac:dyDescent="0.2">
      <c r="B65" s="115"/>
      <c r="D65" s="116" t="s">
        <v>386</v>
      </c>
      <c r="E65" s="117"/>
      <c r="F65" s="117"/>
      <c r="G65" s="117"/>
      <c r="H65" s="117"/>
      <c r="I65" s="117"/>
      <c r="J65" s="118">
        <f>J92</f>
        <v>0</v>
      </c>
      <c r="L65" s="115"/>
    </row>
    <row r="66" spans="1:31" s="10" customFormat="1" ht="19.899999999999999" customHeight="1" x14ac:dyDescent="0.2">
      <c r="B66" s="115"/>
      <c r="D66" s="116" t="s">
        <v>387</v>
      </c>
      <c r="E66" s="117"/>
      <c r="F66" s="117"/>
      <c r="G66" s="117"/>
      <c r="H66" s="117"/>
      <c r="I66" s="117"/>
      <c r="J66" s="118">
        <f>J94</f>
        <v>0</v>
      </c>
      <c r="L66" s="115"/>
    </row>
    <row r="67" spans="1:31" s="10" customFormat="1" ht="19.899999999999999" customHeight="1" x14ac:dyDescent="0.2">
      <c r="B67" s="115"/>
      <c r="D67" s="116" t="s">
        <v>388</v>
      </c>
      <c r="E67" s="117"/>
      <c r="F67" s="117"/>
      <c r="G67" s="117"/>
      <c r="H67" s="117"/>
      <c r="I67" s="117"/>
      <c r="J67" s="118">
        <f>J96</f>
        <v>0</v>
      </c>
      <c r="L67" s="115"/>
    </row>
    <row r="68" spans="1:31" s="10" customFormat="1" ht="19.899999999999999" customHeight="1" x14ac:dyDescent="0.2">
      <c r="B68" s="115"/>
      <c r="D68" s="116" t="s">
        <v>389</v>
      </c>
      <c r="E68" s="117"/>
      <c r="F68" s="117"/>
      <c r="G68" s="117"/>
      <c r="H68" s="117"/>
      <c r="I68" s="117"/>
      <c r="J68" s="118">
        <f>J99</f>
        <v>0</v>
      </c>
      <c r="L68" s="115"/>
    </row>
    <row r="69" spans="1:31" s="2" customFormat="1" ht="21.75" customHeight="1" x14ac:dyDescent="0.2">
      <c r="A69" s="31"/>
      <c r="B69" s="32"/>
      <c r="C69" s="31"/>
      <c r="D69" s="31"/>
      <c r="E69" s="31"/>
      <c r="F69" s="31"/>
      <c r="G69" s="31"/>
      <c r="H69" s="31"/>
      <c r="I69" s="31"/>
      <c r="J69" s="31"/>
      <c r="K69" s="31"/>
      <c r="L69" s="94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</row>
    <row r="70" spans="1:31" s="2" customFormat="1" ht="6.95" customHeight="1" x14ac:dyDescent="0.2">
      <c r="A70" s="31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94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4" spans="1:31" s="2" customFormat="1" ht="6.95" customHeight="1" x14ac:dyDescent="0.2">
      <c r="A74" s="31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94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</row>
    <row r="75" spans="1:31" s="2" customFormat="1" ht="24.95" customHeight="1" x14ac:dyDescent="0.2">
      <c r="A75" s="31"/>
      <c r="B75" s="32"/>
      <c r="C75" s="20" t="s">
        <v>139</v>
      </c>
      <c r="D75" s="31"/>
      <c r="E75" s="31"/>
      <c r="F75" s="31"/>
      <c r="G75" s="31"/>
      <c r="H75" s="31"/>
      <c r="I75" s="31"/>
      <c r="J75" s="31"/>
      <c r="K75" s="31"/>
      <c r="L75" s="94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  <row r="76" spans="1:31" s="2" customFormat="1" ht="6.95" customHeight="1" x14ac:dyDescent="0.2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9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2" customHeight="1" x14ac:dyDescent="0.2">
      <c r="A77" s="31"/>
      <c r="B77" s="32"/>
      <c r="C77" s="26" t="s">
        <v>17</v>
      </c>
      <c r="D77" s="31"/>
      <c r="E77" s="31"/>
      <c r="F77" s="31"/>
      <c r="G77" s="31"/>
      <c r="H77" s="31"/>
      <c r="I77" s="31"/>
      <c r="J77" s="31"/>
      <c r="K77" s="31"/>
      <c r="L77" s="9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s="2" customFormat="1" ht="16.5" customHeight="1" x14ac:dyDescent="0.2">
      <c r="A78" s="31"/>
      <c r="B78" s="32"/>
      <c r="C78" s="31"/>
      <c r="D78" s="31"/>
      <c r="E78" s="312" t="str">
        <f>E7</f>
        <v>Výměna krytiny MŠ Břilice</v>
      </c>
      <c r="F78" s="313"/>
      <c r="G78" s="313"/>
      <c r="H78" s="313"/>
      <c r="I78" s="31"/>
      <c r="J78" s="31"/>
      <c r="K78" s="31"/>
      <c r="L78" s="94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1:31" s="1" customFormat="1" ht="12" customHeight="1" x14ac:dyDescent="0.2">
      <c r="B79" s="19"/>
      <c r="C79" s="26" t="s">
        <v>120</v>
      </c>
      <c r="L79" s="19"/>
    </row>
    <row r="80" spans="1:31" s="2" customFormat="1" ht="16.5" customHeight="1" x14ac:dyDescent="0.2">
      <c r="A80" s="31"/>
      <c r="B80" s="32"/>
      <c r="C80" s="31"/>
      <c r="D80" s="31"/>
      <c r="E80" s="312" t="s">
        <v>491</v>
      </c>
      <c r="F80" s="311"/>
      <c r="G80" s="311"/>
      <c r="H80" s="311"/>
      <c r="I80" s="31"/>
      <c r="J80" s="31"/>
      <c r="K80" s="31"/>
      <c r="L80" s="94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:65" s="2" customFormat="1" ht="12" customHeight="1" x14ac:dyDescent="0.2">
      <c r="A81" s="31"/>
      <c r="B81" s="32"/>
      <c r="C81" s="26" t="s">
        <v>125</v>
      </c>
      <c r="D81" s="31"/>
      <c r="E81" s="31"/>
      <c r="F81" s="31"/>
      <c r="G81" s="31"/>
      <c r="H81" s="31"/>
      <c r="I81" s="31"/>
      <c r="J81" s="31"/>
      <c r="K81" s="31"/>
      <c r="L81" s="9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65" s="2" customFormat="1" ht="16.5" customHeight="1" x14ac:dyDescent="0.2">
      <c r="A82" s="31"/>
      <c r="B82" s="32"/>
      <c r="C82" s="31"/>
      <c r="D82" s="31"/>
      <c r="E82" s="302" t="str">
        <f>E11</f>
        <v>VON - vedlejší a ostatní náklady</v>
      </c>
      <c r="F82" s="311"/>
      <c r="G82" s="311"/>
      <c r="H82" s="311"/>
      <c r="I82" s="31"/>
      <c r="J82" s="31"/>
      <c r="K82" s="31"/>
      <c r="L82" s="9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65" s="2" customFormat="1" ht="6.95" customHeight="1" x14ac:dyDescent="0.2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9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65" s="2" customFormat="1" ht="12" customHeight="1" x14ac:dyDescent="0.2">
      <c r="A84" s="31"/>
      <c r="B84" s="32"/>
      <c r="C84" s="26" t="s">
        <v>22</v>
      </c>
      <c r="D84" s="31"/>
      <c r="E84" s="31"/>
      <c r="F84" s="24" t="str">
        <f>F14</f>
        <v>Břilice</v>
      </c>
      <c r="G84" s="31"/>
      <c r="H84" s="31"/>
      <c r="I84" s="26" t="s">
        <v>24</v>
      </c>
      <c r="J84" s="49" t="str">
        <f>IF(J14="","",J14)</f>
        <v>19. 5. 2021</v>
      </c>
      <c r="K84" s="31"/>
      <c r="L84" s="9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65" s="2" customFormat="1" ht="6.95" customHeight="1" x14ac:dyDescent="0.2">
      <c r="A85" s="31"/>
      <c r="B85" s="32"/>
      <c r="C85" s="31"/>
      <c r="D85" s="31"/>
      <c r="E85" s="31"/>
      <c r="F85" s="31"/>
      <c r="G85" s="31"/>
      <c r="H85" s="31"/>
      <c r="I85" s="31"/>
      <c r="J85" s="31"/>
      <c r="K85" s="31"/>
      <c r="L85" s="9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65" s="2" customFormat="1" ht="25.7" customHeight="1" x14ac:dyDescent="0.2">
      <c r="A86" s="31"/>
      <c r="B86" s="32"/>
      <c r="C86" s="26" t="s">
        <v>26</v>
      </c>
      <c r="D86" s="31"/>
      <c r="E86" s="31"/>
      <c r="F86" s="24" t="str">
        <f>E17</f>
        <v xml:space="preserve"> </v>
      </c>
      <c r="G86" s="31"/>
      <c r="H86" s="31"/>
      <c r="I86" s="26" t="s">
        <v>32</v>
      </c>
      <c r="J86" s="29" t="str">
        <f>E23</f>
        <v>Ing.Vladimír Knapík, Třeboň</v>
      </c>
      <c r="K86" s="31"/>
      <c r="L86" s="9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65" s="2" customFormat="1" ht="15.2" customHeight="1" x14ac:dyDescent="0.2">
      <c r="A87" s="31"/>
      <c r="B87" s="32"/>
      <c r="C87" s="26" t="s">
        <v>30</v>
      </c>
      <c r="D87" s="31"/>
      <c r="E87" s="31"/>
      <c r="F87" s="24" t="str">
        <f>IF(E20="","",E20)</f>
        <v>Vyplň údaj</v>
      </c>
      <c r="G87" s="31"/>
      <c r="H87" s="31"/>
      <c r="I87" s="26" t="s">
        <v>35</v>
      </c>
      <c r="J87" s="29" t="str">
        <f>E26</f>
        <v xml:space="preserve"> </v>
      </c>
      <c r="K87" s="31"/>
      <c r="L87" s="9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65" s="2" customFormat="1" ht="10.35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9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65" s="11" customFormat="1" ht="29.25" customHeight="1" x14ac:dyDescent="0.2">
      <c r="A89" s="119"/>
      <c r="B89" s="120"/>
      <c r="C89" s="121" t="s">
        <v>140</v>
      </c>
      <c r="D89" s="122" t="s">
        <v>57</v>
      </c>
      <c r="E89" s="122" t="s">
        <v>53</v>
      </c>
      <c r="F89" s="122" t="s">
        <v>54</v>
      </c>
      <c r="G89" s="122" t="s">
        <v>141</v>
      </c>
      <c r="H89" s="122" t="s">
        <v>142</v>
      </c>
      <c r="I89" s="122" t="s">
        <v>143</v>
      </c>
      <c r="J89" s="122" t="s">
        <v>129</v>
      </c>
      <c r="K89" s="123" t="s">
        <v>144</v>
      </c>
      <c r="L89" s="124"/>
      <c r="M89" s="56" t="s">
        <v>3</v>
      </c>
      <c r="N89" s="57" t="s">
        <v>42</v>
      </c>
      <c r="O89" s="57" t="s">
        <v>145</v>
      </c>
      <c r="P89" s="57" t="s">
        <v>146</v>
      </c>
      <c r="Q89" s="57" t="s">
        <v>147</v>
      </c>
      <c r="R89" s="57" t="s">
        <v>148</v>
      </c>
      <c r="S89" s="57" t="s">
        <v>149</v>
      </c>
      <c r="T89" s="58" t="s">
        <v>150</v>
      </c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</row>
    <row r="90" spans="1:65" s="2" customFormat="1" ht="22.9" customHeight="1" x14ac:dyDescent="0.25">
      <c r="A90" s="31"/>
      <c r="B90" s="32"/>
      <c r="C90" s="63" t="s">
        <v>151</v>
      </c>
      <c r="D90" s="31"/>
      <c r="E90" s="31"/>
      <c r="F90" s="31"/>
      <c r="G90" s="31"/>
      <c r="H90" s="31"/>
      <c r="I90" s="31"/>
      <c r="J90" s="125">
        <f>BK90</f>
        <v>0</v>
      </c>
      <c r="K90" s="31"/>
      <c r="L90" s="32"/>
      <c r="M90" s="59"/>
      <c r="N90" s="50"/>
      <c r="O90" s="60"/>
      <c r="P90" s="126">
        <f>P91</f>
        <v>0</v>
      </c>
      <c r="Q90" s="60"/>
      <c r="R90" s="126">
        <f>R91</f>
        <v>0</v>
      </c>
      <c r="S90" s="60"/>
      <c r="T90" s="127">
        <f>T91</f>
        <v>0</v>
      </c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T90" s="16" t="s">
        <v>71</v>
      </c>
      <c r="AU90" s="16" t="s">
        <v>130</v>
      </c>
      <c r="BK90" s="128">
        <f>BK91</f>
        <v>0</v>
      </c>
    </row>
    <row r="91" spans="1:65" s="12" customFormat="1" ht="25.9" customHeight="1" x14ac:dyDescent="0.2">
      <c r="B91" s="129"/>
      <c r="D91" s="130" t="s">
        <v>71</v>
      </c>
      <c r="E91" s="131" t="s">
        <v>390</v>
      </c>
      <c r="F91" s="131" t="s">
        <v>391</v>
      </c>
      <c r="I91" s="132"/>
      <c r="J91" s="133">
        <f>BK91</f>
        <v>0</v>
      </c>
      <c r="L91" s="129"/>
      <c r="M91" s="134"/>
      <c r="N91" s="135"/>
      <c r="O91" s="135"/>
      <c r="P91" s="136">
        <f>P92+P94+P96+P99</f>
        <v>0</v>
      </c>
      <c r="Q91" s="135"/>
      <c r="R91" s="136">
        <f>R92+R94+R96+R99</f>
        <v>0</v>
      </c>
      <c r="S91" s="135"/>
      <c r="T91" s="137">
        <f>T92+T94+T96+T99</f>
        <v>0</v>
      </c>
      <c r="AR91" s="130" t="s">
        <v>179</v>
      </c>
      <c r="AT91" s="138" t="s">
        <v>71</v>
      </c>
      <c r="AU91" s="138" t="s">
        <v>72</v>
      </c>
      <c r="AY91" s="130" t="s">
        <v>154</v>
      </c>
      <c r="BK91" s="139">
        <f>BK92+BK94+BK96+BK99</f>
        <v>0</v>
      </c>
    </row>
    <row r="92" spans="1:65" s="12" customFormat="1" ht="22.9" customHeight="1" x14ac:dyDescent="0.2">
      <c r="B92" s="129"/>
      <c r="D92" s="130" t="s">
        <v>71</v>
      </c>
      <c r="E92" s="140" t="s">
        <v>392</v>
      </c>
      <c r="F92" s="140" t="s">
        <v>393</v>
      </c>
      <c r="I92" s="132"/>
      <c r="J92" s="141">
        <f>BK92</f>
        <v>0</v>
      </c>
      <c r="L92" s="129"/>
      <c r="M92" s="134"/>
      <c r="N92" s="135"/>
      <c r="O92" s="135"/>
      <c r="P92" s="136">
        <f>P93</f>
        <v>0</v>
      </c>
      <c r="Q92" s="135"/>
      <c r="R92" s="136">
        <f>R93</f>
        <v>0</v>
      </c>
      <c r="S92" s="135"/>
      <c r="T92" s="137">
        <f>T93</f>
        <v>0</v>
      </c>
      <c r="AR92" s="130" t="s">
        <v>179</v>
      </c>
      <c r="AT92" s="138" t="s">
        <v>71</v>
      </c>
      <c r="AU92" s="138" t="s">
        <v>79</v>
      </c>
      <c r="AY92" s="130" t="s">
        <v>154</v>
      </c>
      <c r="BK92" s="139">
        <f>BK93</f>
        <v>0</v>
      </c>
    </row>
    <row r="93" spans="1:65" s="2" customFormat="1" ht="16.5" customHeight="1" x14ac:dyDescent="0.2">
      <c r="A93" s="31"/>
      <c r="B93" s="142"/>
      <c r="C93" s="143" t="s">
        <v>79</v>
      </c>
      <c r="D93" s="143" t="s">
        <v>157</v>
      </c>
      <c r="E93" s="144" t="s">
        <v>394</v>
      </c>
      <c r="F93" s="145" t="s">
        <v>393</v>
      </c>
      <c r="G93" s="146" t="s">
        <v>395</v>
      </c>
      <c r="H93" s="147">
        <v>1</v>
      </c>
      <c r="I93" s="148"/>
      <c r="J93" s="149">
        <f>ROUND(I93*H93,2)</f>
        <v>0</v>
      </c>
      <c r="K93" s="145" t="s">
        <v>160</v>
      </c>
      <c r="L93" s="32"/>
      <c r="M93" s="150" t="s">
        <v>3</v>
      </c>
      <c r="N93" s="151" t="s">
        <v>43</v>
      </c>
      <c r="O93" s="52"/>
      <c r="P93" s="152">
        <f>O93*H93</f>
        <v>0</v>
      </c>
      <c r="Q93" s="152">
        <v>0</v>
      </c>
      <c r="R93" s="152">
        <f>Q93*H93</f>
        <v>0</v>
      </c>
      <c r="S93" s="152">
        <v>0</v>
      </c>
      <c r="T93" s="153">
        <f>S93*H93</f>
        <v>0</v>
      </c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R93" s="154" t="s">
        <v>396</v>
      </c>
      <c r="AT93" s="154" t="s">
        <v>157</v>
      </c>
      <c r="AU93" s="154" t="s">
        <v>81</v>
      </c>
      <c r="AY93" s="16" t="s">
        <v>154</v>
      </c>
      <c r="BE93" s="155">
        <f>IF(N93="základní",J93,0)</f>
        <v>0</v>
      </c>
      <c r="BF93" s="155">
        <f>IF(N93="snížená",J93,0)</f>
        <v>0</v>
      </c>
      <c r="BG93" s="155">
        <f>IF(N93="zákl. přenesená",J93,0)</f>
        <v>0</v>
      </c>
      <c r="BH93" s="155">
        <f>IF(N93="sníž. přenesená",J93,0)</f>
        <v>0</v>
      </c>
      <c r="BI93" s="155">
        <f>IF(N93="nulová",J93,0)</f>
        <v>0</v>
      </c>
      <c r="BJ93" s="16" t="s">
        <v>79</v>
      </c>
      <c r="BK93" s="155">
        <f>ROUND(I93*H93,2)</f>
        <v>0</v>
      </c>
      <c r="BL93" s="16" t="s">
        <v>396</v>
      </c>
      <c r="BM93" s="154" t="s">
        <v>397</v>
      </c>
    </row>
    <row r="94" spans="1:65" s="12" customFormat="1" ht="22.9" customHeight="1" x14ac:dyDescent="0.2">
      <c r="B94" s="129"/>
      <c r="D94" s="130" t="s">
        <v>71</v>
      </c>
      <c r="E94" s="140" t="s">
        <v>398</v>
      </c>
      <c r="F94" s="140" t="s">
        <v>399</v>
      </c>
      <c r="I94" s="132"/>
      <c r="J94" s="141">
        <f>BK94</f>
        <v>0</v>
      </c>
      <c r="L94" s="129"/>
      <c r="M94" s="134"/>
      <c r="N94" s="135"/>
      <c r="O94" s="135"/>
      <c r="P94" s="136">
        <f>P95</f>
        <v>0</v>
      </c>
      <c r="Q94" s="135"/>
      <c r="R94" s="136">
        <f>R95</f>
        <v>0</v>
      </c>
      <c r="S94" s="135"/>
      <c r="T94" s="137">
        <f>T95</f>
        <v>0</v>
      </c>
      <c r="AR94" s="130" t="s">
        <v>179</v>
      </c>
      <c r="AT94" s="138" t="s">
        <v>71</v>
      </c>
      <c r="AU94" s="138" t="s">
        <v>79</v>
      </c>
      <c r="AY94" s="130" t="s">
        <v>154</v>
      </c>
      <c r="BK94" s="139">
        <f>BK95</f>
        <v>0</v>
      </c>
    </row>
    <row r="95" spans="1:65" s="2" customFormat="1" ht="24" x14ac:dyDescent="0.2">
      <c r="A95" s="31"/>
      <c r="B95" s="142"/>
      <c r="C95" s="143" t="s">
        <v>81</v>
      </c>
      <c r="D95" s="143" t="s">
        <v>157</v>
      </c>
      <c r="E95" s="144" t="s">
        <v>400</v>
      </c>
      <c r="F95" s="145" t="s">
        <v>401</v>
      </c>
      <c r="G95" s="146" t="s">
        <v>395</v>
      </c>
      <c r="H95" s="147">
        <v>1</v>
      </c>
      <c r="I95" s="148"/>
      <c r="J95" s="149">
        <f>ROUND(I95*H95,2)</f>
        <v>0</v>
      </c>
      <c r="K95" s="145" t="s">
        <v>3</v>
      </c>
      <c r="L95" s="32"/>
      <c r="M95" s="150" t="s">
        <v>3</v>
      </c>
      <c r="N95" s="151" t="s">
        <v>43</v>
      </c>
      <c r="O95" s="52"/>
      <c r="P95" s="152">
        <f>O95*H95</f>
        <v>0</v>
      </c>
      <c r="Q95" s="152">
        <v>0</v>
      </c>
      <c r="R95" s="152">
        <f>Q95*H95</f>
        <v>0</v>
      </c>
      <c r="S95" s="152">
        <v>0</v>
      </c>
      <c r="T95" s="153">
        <f>S95*H95</f>
        <v>0</v>
      </c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R95" s="154" t="s">
        <v>396</v>
      </c>
      <c r="AT95" s="154" t="s">
        <v>157</v>
      </c>
      <c r="AU95" s="154" t="s">
        <v>81</v>
      </c>
      <c r="AY95" s="16" t="s">
        <v>154</v>
      </c>
      <c r="BE95" s="155">
        <f>IF(N95="základní",J95,0)</f>
        <v>0</v>
      </c>
      <c r="BF95" s="155">
        <f>IF(N95="snížená",J95,0)</f>
        <v>0</v>
      </c>
      <c r="BG95" s="155">
        <f>IF(N95="zákl. přenesená",J95,0)</f>
        <v>0</v>
      </c>
      <c r="BH95" s="155">
        <f>IF(N95="sníž. přenesená",J95,0)</f>
        <v>0</v>
      </c>
      <c r="BI95" s="155">
        <f>IF(N95="nulová",J95,0)</f>
        <v>0</v>
      </c>
      <c r="BJ95" s="16" t="s">
        <v>79</v>
      </c>
      <c r="BK95" s="155">
        <f>ROUND(I95*H95,2)</f>
        <v>0</v>
      </c>
      <c r="BL95" s="16" t="s">
        <v>396</v>
      </c>
      <c r="BM95" s="154" t="s">
        <v>402</v>
      </c>
    </row>
    <row r="96" spans="1:65" s="12" customFormat="1" ht="22.9" customHeight="1" x14ac:dyDescent="0.2">
      <c r="B96" s="129"/>
      <c r="D96" s="130" t="s">
        <v>71</v>
      </c>
      <c r="E96" s="140" t="s">
        <v>403</v>
      </c>
      <c r="F96" s="140" t="s">
        <v>404</v>
      </c>
      <c r="I96" s="132"/>
      <c r="J96" s="141">
        <f>BK96</f>
        <v>0</v>
      </c>
      <c r="L96" s="129"/>
      <c r="M96" s="134"/>
      <c r="N96" s="135"/>
      <c r="O96" s="135"/>
      <c r="P96" s="136">
        <f>SUM(P97:P98)</f>
        <v>0</v>
      </c>
      <c r="Q96" s="135"/>
      <c r="R96" s="136">
        <f>SUM(R97:R98)</f>
        <v>0</v>
      </c>
      <c r="S96" s="135"/>
      <c r="T96" s="137">
        <f>SUM(T97:T98)</f>
        <v>0</v>
      </c>
      <c r="AR96" s="130" t="s">
        <v>179</v>
      </c>
      <c r="AT96" s="138" t="s">
        <v>71</v>
      </c>
      <c r="AU96" s="138" t="s">
        <v>79</v>
      </c>
      <c r="AY96" s="130" t="s">
        <v>154</v>
      </c>
      <c r="BK96" s="139">
        <f>SUM(BK97:BK98)</f>
        <v>0</v>
      </c>
    </row>
    <row r="97" spans="1:65" s="2" customFormat="1" ht="16.5" customHeight="1" x14ac:dyDescent="0.2">
      <c r="A97" s="31"/>
      <c r="B97" s="142"/>
      <c r="C97" s="143" t="s">
        <v>103</v>
      </c>
      <c r="D97" s="143" t="s">
        <v>157</v>
      </c>
      <c r="E97" s="144" t="s">
        <v>405</v>
      </c>
      <c r="F97" s="145" t="s">
        <v>406</v>
      </c>
      <c r="G97" s="146" t="s">
        <v>395</v>
      </c>
      <c r="H97" s="147">
        <v>1</v>
      </c>
      <c r="I97" s="148"/>
      <c r="J97" s="149">
        <f>ROUND(I97*H97,2)</f>
        <v>0</v>
      </c>
      <c r="K97" s="145" t="s">
        <v>160</v>
      </c>
      <c r="L97" s="32"/>
      <c r="M97" s="150" t="s">
        <v>3</v>
      </c>
      <c r="N97" s="151" t="s">
        <v>43</v>
      </c>
      <c r="O97" s="52"/>
      <c r="P97" s="152">
        <f>O97*H97</f>
        <v>0</v>
      </c>
      <c r="Q97" s="152">
        <v>0</v>
      </c>
      <c r="R97" s="152">
        <f>Q97*H97</f>
        <v>0</v>
      </c>
      <c r="S97" s="152">
        <v>0</v>
      </c>
      <c r="T97" s="153">
        <f>S97*H97</f>
        <v>0</v>
      </c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R97" s="154" t="s">
        <v>396</v>
      </c>
      <c r="AT97" s="154" t="s">
        <v>157</v>
      </c>
      <c r="AU97" s="154" t="s">
        <v>81</v>
      </c>
      <c r="AY97" s="16" t="s">
        <v>154</v>
      </c>
      <c r="BE97" s="155">
        <f>IF(N97="základní",J97,0)</f>
        <v>0</v>
      </c>
      <c r="BF97" s="155">
        <f>IF(N97="snížená",J97,0)</f>
        <v>0</v>
      </c>
      <c r="BG97" s="155">
        <f>IF(N97="zákl. přenesená",J97,0)</f>
        <v>0</v>
      </c>
      <c r="BH97" s="155">
        <f>IF(N97="sníž. přenesená",J97,0)</f>
        <v>0</v>
      </c>
      <c r="BI97" s="155">
        <f>IF(N97="nulová",J97,0)</f>
        <v>0</v>
      </c>
      <c r="BJ97" s="16" t="s">
        <v>79</v>
      </c>
      <c r="BK97" s="155">
        <f>ROUND(I97*H97,2)</f>
        <v>0</v>
      </c>
      <c r="BL97" s="16" t="s">
        <v>396</v>
      </c>
      <c r="BM97" s="154" t="s">
        <v>407</v>
      </c>
    </row>
    <row r="98" spans="1:65" s="2" customFormat="1" ht="55.5" customHeight="1" x14ac:dyDescent="0.2">
      <c r="A98" s="31"/>
      <c r="B98" s="142"/>
      <c r="C98" s="143" t="s">
        <v>161</v>
      </c>
      <c r="D98" s="143" t="s">
        <v>157</v>
      </c>
      <c r="E98" s="144" t="s">
        <v>408</v>
      </c>
      <c r="F98" s="145" t="s">
        <v>409</v>
      </c>
      <c r="G98" s="146" t="s">
        <v>395</v>
      </c>
      <c r="H98" s="147">
        <v>1</v>
      </c>
      <c r="I98" s="148"/>
      <c r="J98" s="149">
        <f>ROUND(I98*H98,2)</f>
        <v>0</v>
      </c>
      <c r="K98" s="145" t="s">
        <v>3</v>
      </c>
      <c r="L98" s="32"/>
      <c r="M98" s="150" t="s">
        <v>3</v>
      </c>
      <c r="N98" s="151" t="s">
        <v>43</v>
      </c>
      <c r="O98" s="52"/>
      <c r="P98" s="152">
        <f>O98*H98</f>
        <v>0</v>
      </c>
      <c r="Q98" s="152">
        <v>0</v>
      </c>
      <c r="R98" s="152">
        <f>Q98*H98</f>
        <v>0</v>
      </c>
      <c r="S98" s="152">
        <v>0</v>
      </c>
      <c r="T98" s="153">
        <f>S98*H98</f>
        <v>0</v>
      </c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R98" s="154" t="s">
        <v>396</v>
      </c>
      <c r="AT98" s="154" t="s">
        <v>157</v>
      </c>
      <c r="AU98" s="154" t="s">
        <v>81</v>
      </c>
      <c r="AY98" s="16" t="s">
        <v>154</v>
      </c>
      <c r="BE98" s="155">
        <f>IF(N98="základní",J98,0)</f>
        <v>0</v>
      </c>
      <c r="BF98" s="155">
        <f>IF(N98="snížená",J98,0)</f>
        <v>0</v>
      </c>
      <c r="BG98" s="155">
        <f>IF(N98="zákl. přenesená",J98,0)</f>
        <v>0</v>
      </c>
      <c r="BH98" s="155">
        <f>IF(N98="sníž. přenesená",J98,0)</f>
        <v>0</v>
      </c>
      <c r="BI98" s="155">
        <f>IF(N98="nulová",J98,0)</f>
        <v>0</v>
      </c>
      <c r="BJ98" s="16" t="s">
        <v>79</v>
      </c>
      <c r="BK98" s="155">
        <f>ROUND(I98*H98,2)</f>
        <v>0</v>
      </c>
      <c r="BL98" s="16" t="s">
        <v>396</v>
      </c>
      <c r="BM98" s="154" t="s">
        <v>410</v>
      </c>
    </row>
    <row r="99" spans="1:65" s="12" customFormat="1" ht="22.9" customHeight="1" x14ac:dyDescent="0.2">
      <c r="B99" s="129"/>
      <c r="D99" s="130" t="s">
        <v>71</v>
      </c>
      <c r="E99" s="140" t="s">
        <v>411</v>
      </c>
      <c r="F99" s="140" t="s">
        <v>412</v>
      </c>
      <c r="I99" s="132"/>
      <c r="J99" s="141">
        <f>BK99</f>
        <v>0</v>
      </c>
      <c r="L99" s="129"/>
      <c r="M99" s="134"/>
      <c r="N99" s="135"/>
      <c r="O99" s="135"/>
      <c r="P99" s="136">
        <f>P100</f>
        <v>0</v>
      </c>
      <c r="Q99" s="135"/>
      <c r="R99" s="136">
        <f>R100</f>
        <v>0</v>
      </c>
      <c r="S99" s="135"/>
      <c r="T99" s="137">
        <f>T100</f>
        <v>0</v>
      </c>
      <c r="AR99" s="130" t="s">
        <v>179</v>
      </c>
      <c r="AT99" s="138" t="s">
        <v>71</v>
      </c>
      <c r="AU99" s="138" t="s">
        <v>79</v>
      </c>
      <c r="AY99" s="130" t="s">
        <v>154</v>
      </c>
      <c r="BK99" s="139">
        <f>BK100</f>
        <v>0</v>
      </c>
    </row>
    <row r="100" spans="1:65" s="2" customFormat="1" ht="16.5" customHeight="1" x14ac:dyDescent="0.2">
      <c r="A100" s="31"/>
      <c r="B100" s="142"/>
      <c r="C100" s="143" t="s">
        <v>179</v>
      </c>
      <c r="D100" s="143" t="s">
        <v>157</v>
      </c>
      <c r="E100" s="144" t="s">
        <v>413</v>
      </c>
      <c r="F100" s="145" t="s">
        <v>414</v>
      </c>
      <c r="G100" s="146" t="s">
        <v>395</v>
      </c>
      <c r="H100" s="147">
        <v>1</v>
      </c>
      <c r="I100" s="148"/>
      <c r="J100" s="149">
        <f>ROUND(I100*H100,2)</f>
        <v>0</v>
      </c>
      <c r="K100" s="145" t="s">
        <v>160</v>
      </c>
      <c r="L100" s="32"/>
      <c r="M100" s="175" t="s">
        <v>3</v>
      </c>
      <c r="N100" s="176" t="s">
        <v>43</v>
      </c>
      <c r="O100" s="177"/>
      <c r="P100" s="178">
        <f>O100*H100</f>
        <v>0</v>
      </c>
      <c r="Q100" s="178">
        <v>0</v>
      </c>
      <c r="R100" s="178">
        <f>Q100*H100</f>
        <v>0</v>
      </c>
      <c r="S100" s="178">
        <v>0</v>
      </c>
      <c r="T100" s="179">
        <f>S100*H100</f>
        <v>0</v>
      </c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R100" s="154" t="s">
        <v>396</v>
      </c>
      <c r="AT100" s="154" t="s">
        <v>157</v>
      </c>
      <c r="AU100" s="154" t="s">
        <v>81</v>
      </c>
      <c r="AY100" s="16" t="s">
        <v>154</v>
      </c>
      <c r="BE100" s="155">
        <f>IF(N100="základní",J100,0)</f>
        <v>0</v>
      </c>
      <c r="BF100" s="155">
        <f>IF(N100="snížená",J100,0)</f>
        <v>0</v>
      </c>
      <c r="BG100" s="155">
        <f>IF(N100="zákl. přenesená",J100,0)</f>
        <v>0</v>
      </c>
      <c r="BH100" s="155">
        <f>IF(N100="sníž. přenesená",J100,0)</f>
        <v>0</v>
      </c>
      <c r="BI100" s="155">
        <f>IF(N100="nulová",J100,0)</f>
        <v>0</v>
      </c>
      <c r="BJ100" s="16" t="s">
        <v>79</v>
      </c>
      <c r="BK100" s="155">
        <f>ROUND(I100*H100,2)</f>
        <v>0</v>
      </c>
      <c r="BL100" s="16" t="s">
        <v>396</v>
      </c>
      <c r="BM100" s="154" t="s">
        <v>415</v>
      </c>
    </row>
    <row r="101" spans="1:65" s="2" customFormat="1" ht="6.95" customHeight="1" x14ac:dyDescent="0.2">
      <c r="A101" s="31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32"/>
      <c r="M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</sheetData>
  <autoFilter ref="C89:K100" xr:uid="{00000000-0009-0000-0000-000006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69"/>
  <sheetViews>
    <sheetView showGridLines="0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 x14ac:dyDescent="0.2"/>
    <row r="2" spans="1:8" s="1" customFormat="1" ht="36.950000000000003" customHeight="1" x14ac:dyDescent="0.2"/>
    <row r="3" spans="1:8" s="1" customFormat="1" ht="6.95" customHeight="1" x14ac:dyDescent="0.2">
      <c r="B3" s="17"/>
      <c r="C3" s="18"/>
      <c r="D3" s="18"/>
      <c r="E3" s="18"/>
      <c r="F3" s="18"/>
      <c r="G3" s="18"/>
      <c r="H3" s="19"/>
    </row>
    <row r="4" spans="1:8" s="1" customFormat="1" ht="24.95" customHeight="1" x14ac:dyDescent="0.2">
      <c r="B4" s="19"/>
      <c r="C4" s="20" t="s">
        <v>492</v>
      </c>
      <c r="H4" s="19"/>
    </row>
    <row r="5" spans="1:8" s="1" customFormat="1" ht="12" customHeight="1" x14ac:dyDescent="0.2">
      <c r="B5" s="19"/>
      <c r="C5" s="23" t="s">
        <v>14</v>
      </c>
      <c r="D5" s="285" t="s">
        <v>15</v>
      </c>
      <c r="E5" s="270"/>
      <c r="F5" s="270"/>
      <c r="H5" s="19"/>
    </row>
    <row r="6" spans="1:8" s="1" customFormat="1" ht="36.950000000000003" customHeight="1" x14ac:dyDescent="0.2">
      <c r="B6" s="19"/>
      <c r="C6" s="25" t="s">
        <v>17</v>
      </c>
      <c r="D6" s="282" t="s">
        <v>18</v>
      </c>
      <c r="E6" s="270"/>
      <c r="F6" s="270"/>
      <c r="H6" s="19"/>
    </row>
    <row r="7" spans="1:8" s="1" customFormat="1" ht="16.5" customHeight="1" x14ac:dyDescent="0.2">
      <c r="B7" s="19"/>
      <c r="C7" s="26" t="s">
        <v>24</v>
      </c>
      <c r="D7" s="49" t="str">
        <f>'Rekapitulace stavby'!AN8</f>
        <v>19. 5. 2021</v>
      </c>
      <c r="H7" s="19"/>
    </row>
    <row r="8" spans="1:8" s="2" customFormat="1" ht="10.9" customHeight="1" x14ac:dyDescent="0.2">
      <c r="A8" s="31"/>
      <c r="B8" s="32"/>
      <c r="C8" s="31"/>
      <c r="D8" s="31"/>
      <c r="E8" s="31"/>
      <c r="F8" s="31"/>
      <c r="G8" s="31"/>
      <c r="H8" s="32"/>
    </row>
    <row r="9" spans="1:8" s="11" customFormat="1" ht="29.25" customHeight="1" x14ac:dyDescent="0.2">
      <c r="A9" s="119"/>
      <c r="B9" s="120"/>
      <c r="C9" s="121" t="s">
        <v>53</v>
      </c>
      <c r="D9" s="122" t="s">
        <v>54</v>
      </c>
      <c r="E9" s="122" t="s">
        <v>141</v>
      </c>
      <c r="F9" s="123" t="s">
        <v>493</v>
      </c>
      <c r="G9" s="119"/>
      <c r="H9" s="120"/>
    </row>
    <row r="10" spans="1:8" s="2" customFormat="1" ht="26.45" customHeight="1" x14ac:dyDescent="0.2">
      <c r="A10" s="31"/>
      <c r="B10" s="32"/>
      <c r="C10" s="180" t="s">
        <v>494</v>
      </c>
      <c r="D10" s="180" t="s">
        <v>77</v>
      </c>
      <c r="E10" s="31"/>
      <c r="F10" s="31"/>
      <c r="G10" s="31"/>
      <c r="H10" s="32"/>
    </row>
    <row r="11" spans="1:8" s="2" customFormat="1" ht="16.899999999999999" customHeight="1" x14ac:dyDescent="0.2">
      <c r="A11" s="31"/>
      <c r="B11" s="32"/>
      <c r="C11" s="181" t="s">
        <v>121</v>
      </c>
      <c r="D11" s="182" t="s">
        <v>122</v>
      </c>
      <c r="E11" s="183" t="s">
        <v>101</v>
      </c>
      <c r="F11" s="184">
        <v>21.8</v>
      </c>
      <c r="G11" s="31"/>
      <c r="H11" s="32"/>
    </row>
    <row r="12" spans="1:8" s="2" customFormat="1" ht="16.899999999999999" customHeight="1" x14ac:dyDescent="0.2">
      <c r="A12" s="31"/>
      <c r="B12" s="32"/>
      <c r="C12" s="185" t="s">
        <v>3</v>
      </c>
      <c r="D12" s="185" t="s">
        <v>495</v>
      </c>
      <c r="E12" s="16" t="s">
        <v>3</v>
      </c>
      <c r="F12" s="186">
        <v>21.8</v>
      </c>
      <c r="G12" s="31"/>
      <c r="H12" s="32"/>
    </row>
    <row r="13" spans="1:8" s="2" customFormat="1" ht="16.899999999999999" customHeight="1" x14ac:dyDescent="0.2">
      <c r="A13" s="31"/>
      <c r="B13" s="32"/>
      <c r="C13" s="185" t="s">
        <v>3</v>
      </c>
      <c r="D13" s="185" t="s">
        <v>496</v>
      </c>
      <c r="E13" s="16" t="s">
        <v>3</v>
      </c>
      <c r="F13" s="186">
        <v>21.8</v>
      </c>
      <c r="G13" s="31"/>
      <c r="H13" s="32"/>
    </row>
    <row r="14" spans="1:8" s="2" customFormat="1" ht="16.899999999999999" customHeight="1" x14ac:dyDescent="0.2">
      <c r="A14" s="31"/>
      <c r="B14" s="32"/>
      <c r="C14" s="181" t="s">
        <v>118</v>
      </c>
      <c r="D14" s="182" t="s">
        <v>119</v>
      </c>
      <c r="E14" s="183" t="s">
        <v>101</v>
      </c>
      <c r="F14" s="184">
        <v>0</v>
      </c>
      <c r="G14" s="31"/>
      <c r="H14" s="32"/>
    </row>
    <row r="15" spans="1:8" s="2" customFormat="1" ht="16.899999999999999" customHeight="1" x14ac:dyDescent="0.2">
      <c r="A15" s="31"/>
      <c r="B15" s="32"/>
      <c r="C15" s="185" t="s">
        <v>3</v>
      </c>
      <c r="D15" s="185" t="s">
        <v>72</v>
      </c>
      <c r="E15" s="16" t="s">
        <v>3</v>
      </c>
      <c r="F15" s="186">
        <v>0</v>
      </c>
      <c r="G15" s="31"/>
      <c r="H15" s="32"/>
    </row>
    <row r="16" spans="1:8" s="2" customFormat="1" ht="16.899999999999999" customHeight="1" x14ac:dyDescent="0.2">
      <c r="A16" s="31"/>
      <c r="B16" s="32"/>
      <c r="C16" s="185" t="s">
        <v>3</v>
      </c>
      <c r="D16" s="185" t="s">
        <v>497</v>
      </c>
      <c r="E16" s="16" t="s">
        <v>3</v>
      </c>
      <c r="F16" s="186">
        <v>0</v>
      </c>
      <c r="G16" s="31"/>
      <c r="H16" s="32"/>
    </row>
    <row r="17" spans="1:8" s="2" customFormat="1" ht="16.899999999999999" customHeight="1" x14ac:dyDescent="0.2">
      <c r="A17" s="31"/>
      <c r="B17" s="32"/>
      <c r="C17" s="181" t="s">
        <v>115</v>
      </c>
      <c r="D17" s="182" t="s">
        <v>116</v>
      </c>
      <c r="E17" s="183" t="s">
        <v>101</v>
      </c>
      <c r="F17" s="184">
        <v>2.65</v>
      </c>
      <c r="G17" s="31"/>
      <c r="H17" s="32"/>
    </row>
    <row r="18" spans="1:8" s="2" customFormat="1" ht="16.899999999999999" customHeight="1" x14ac:dyDescent="0.2">
      <c r="A18" s="31"/>
      <c r="B18" s="32"/>
      <c r="C18" s="185" t="s">
        <v>3</v>
      </c>
      <c r="D18" s="185" t="s">
        <v>498</v>
      </c>
      <c r="E18" s="16" t="s">
        <v>3</v>
      </c>
      <c r="F18" s="186">
        <v>2.65</v>
      </c>
      <c r="G18" s="31"/>
      <c r="H18" s="32"/>
    </row>
    <row r="19" spans="1:8" s="2" customFormat="1" ht="16.899999999999999" customHeight="1" x14ac:dyDescent="0.2">
      <c r="A19" s="31"/>
      <c r="B19" s="32"/>
      <c r="C19" s="185" t="s">
        <v>3</v>
      </c>
      <c r="D19" s="185" t="s">
        <v>497</v>
      </c>
      <c r="E19" s="16" t="s">
        <v>3</v>
      </c>
      <c r="F19" s="186">
        <v>2.65</v>
      </c>
      <c r="G19" s="31"/>
      <c r="H19" s="32"/>
    </row>
    <row r="20" spans="1:8" s="2" customFormat="1" ht="16.899999999999999" customHeight="1" x14ac:dyDescent="0.2">
      <c r="A20" s="31"/>
      <c r="B20" s="32"/>
      <c r="C20" s="181" t="s">
        <v>99</v>
      </c>
      <c r="D20" s="182" t="s">
        <v>100</v>
      </c>
      <c r="E20" s="183" t="s">
        <v>101</v>
      </c>
      <c r="F20" s="184">
        <v>42.3</v>
      </c>
      <c r="G20" s="31"/>
      <c r="H20" s="32"/>
    </row>
    <row r="21" spans="1:8" s="2" customFormat="1" ht="16.899999999999999" customHeight="1" x14ac:dyDescent="0.2">
      <c r="A21" s="31"/>
      <c r="B21" s="32"/>
      <c r="C21" s="185" t="s">
        <v>3</v>
      </c>
      <c r="D21" s="185" t="s">
        <v>499</v>
      </c>
      <c r="E21" s="16" t="s">
        <v>3</v>
      </c>
      <c r="F21" s="186">
        <v>40.6</v>
      </c>
      <c r="G21" s="31"/>
      <c r="H21" s="32"/>
    </row>
    <row r="22" spans="1:8" s="2" customFormat="1" ht="16.899999999999999" customHeight="1" x14ac:dyDescent="0.2">
      <c r="A22" s="31"/>
      <c r="B22" s="32"/>
      <c r="C22" s="185" t="s">
        <v>3</v>
      </c>
      <c r="D22" s="185" t="s">
        <v>500</v>
      </c>
      <c r="E22" s="16" t="s">
        <v>3</v>
      </c>
      <c r="F22" s="186">
        <v>1.7</v>
      </c>
      <c r="G22" s="31"/>
      <c r="H22" s="32"/>
    </row>
    <row r="23" spans="1:8" s="2" customFormat="1" ht="16.899999999999999" customHeight="1" x14ac:dyDescent="0.2">
      <c r="A23" s="31"/>
      <c r="B23" s="32"/>
      <c r="C23" s="185" t="s">
        <v>3</v>
      </c>
      <c r="D23" s="185" t="s">
        <v>496</v>
      </c>
      <c r="E23" s="16" t="s">
        <v>3</v>
      </c>
      <c r="F23" s="186">
        <v>42.3</v>
      </c>
      <c r="G23" s="31"/>
      <c r="H23" s="32"/>
    </row>
    <row r="24" spans="1:8" s="2" customFormat="1" ht="16.899999999999999" customHeight="1" x14ac:dyDescent="0.2">
      <c r="A24" s="31"/>
      <c r="B24" s="32"/>
      <c r="C24" s="181" t="s">
        <v>104</v>
      </c>
      <c r="D24" s="182" t="s">
        <v>105</v>
      </c>
      <c r="E24" s="183" t="s">
        <v>106</v>
      </c>
      <c r="F24" s="184">
        <v>267.84899999999999</v>
      </c>
      <c r="G24" s="31"/>
      <c r="H24" s="32"/>
    </row>
    <row r="25" spans="1:8" s="2" customFormat="1" ht="16.899999999999999" customHeight="1" x14ac:dyDescent="0.2">
      <c r="A25" s="31"/>
      <c r="B25" s="32"/>
      <c r="C25" s="185" t="s">
        <v>3</v>
      </c>
      <c r="D25" s="185" t="s">
        <v>501</v>
      </c>
      <c r="E25" s="16" t="s">
        <v>3</v>
      </c>
      <c r="F25" s="186">
        <v>263.34399999999999</v>
      </c>
      <c r="G25" s="31"/>
      <c r="H25" s="32"/>
    </row>
    <row r="26" spans="1:8" s="2" customFormat="1" ht="16.899999999999999" customHeight="1" x14ac:dyDescent="0.2">
      <c r="A26" s="31"/>
      <c r="B26" s="32"/>
      <c r="C26" s="185" t="s">
        <v>3</v>
      </c>
      <c r="D26" s="185" t="s">
        <v>502</v>
      </c>
      <c r="E26" s="16" t="s">
        <v>3</v>
      </c>
      <c r="F26" s="186">
        <v>4.5049999999999999</v>
      </c>
      <c r="G26" s="31"/>
      <c r="H26" s="32"/>
    </row>
    <row r="27" spans="1:8" s="2" customFormat="1" ht="16.899999999999999" customHeight="1" x14ac:dyDescent="0.2">
      <c r="A27" s="31"/>
      <c r="B27" s="32"/>
      <c r="C27" s="185" t="s">
        <v>3</v>
      </c>
      <c r="D27" s="185" t="s">
        <v>496</v>
      </c>
      <c r="E27" s="16" t="s">
        <v>3</v>
      </c>
      <c r="F27" s="186">
        <v>267.84899999999999</v>
      </c>
      <c r="G27" s="31"/>
      <c r="H27" s="32"/>
    </row>
    <row r="28" spans="1:8" s="2" customFormat="1" ht="16.899999999999999" customHeight="1" x14ac:dyDescent="0.2">
      <c r="A28" s="31"/>
      <c r="B28" s="32"/>
      <c r="C28" s="181" t="s">
        <v>112</v>
      </c>
      <c r="D28" s="182" t="s">
        <v>113</v>
      </c>
      <c r="E28" s="183" t="s">
        <v>101</v>
      </c>
      <c r="F28" s="184">
        <v>3.5</v>
      </c>
      <c r="G28" s="31"/>
      <c r="H28" s="32"/>
    </row>
    <row r="29" spans="1:8" s="2" customFormat="1" ht="16.899999999999999" customHeight="1" x14ac:dyDescent="0.2">
      <c r="A29" s="31"/>
      <c r="B29" s="32"/>
      <c r="C29" s="185" t="s">
        <v>3</v>
      </c>
      <c r="D29" s="185" t="s">
        <v>114</v>
      </c>
      <c r="E29" s="16" t="s">
        <v>3</v>
      </c>
      <c r="F29" s="186">
        <v>3.5</v>
      </c>
      <c r="G29" s="31"/>
      <c r="H29" s="32"/>
    </row>
    <row r="30" spans="1:8" s="2" customFormat="1" ht="16.899999999999999" customHeight="1" x14ac:dyDescent="0.2">
      <c r="A30" s="31"/>
      <c r="B30" s="32"/>
      <c r="C30" s="185" t="s">
        <v>3</v>
      </c>
      <c r="D30" s="185" t="s">
        <v>496</v>
      </c>
      <c r="E30" s="16" t="s">
        <v>3</v>
      </c>
      <c r="F30" s="186">
        <v>3.5</v>
      </c>
      <c r="G30" s="31"/>
      <c r="H30" s="32"/>
    </row>
    <row r="31" spans="1:8" s="2" customFormat="1" ht="16.899999999999999" customHeight="1" x14ac:dyDescent="0.2">
      <c r="A31" s="31"/>
      <c r="B31" s="32"/>
      <c r="C31" s="181" t="s">
        <v>109</v>
      </c>
      <c r="D31" s="182" t="s">
        <v>110</v>
      </c>
      <c r="E31" s="183" t="s">
        <v>101</v>
      </c>
      <c r="F31" s="184">
        <v>25.42</v>
      </c>
      <c r="G31" s="31"/>
      <c r="H31" s="32"/>
    </row>
    <row r="32" spans="1:8" s="2" customFormat="1" ht="16.899999999999999" customHeight="1" x14ac:dyDescent="0.2">
      <c r="A32" s="31"/>
      <c r="B32" s="32"/>
      <c r="C32" s="185" t="s">
        <v>3</v>
      </c>
      <c r="D32" s="185" t="s">
        <v>503</v>
      </c>
      <c r="E32" s="16" t="s">
        <v>3</v>
      </c>
      <c r="F32" s="186">
        <v>22.12</v>
      </c>
      <c r="G32" s="31"/>
      <c r="H32" s="32"/>
    </row>
    <row r="33" spans="1:8" s="2" customFormat="1" ht="16.899999999999999" customHeight="1" x14ac:dyDescent="0.2">
      <c r="A33" s="31"/>
      <c r="B33" s="32"/>
      <c r="C33" s="185" t="s">
        <v>3</v>
      </c>
      <c r="D33" s="185" t="s">
        <v>504</v>
      </c>
      <c r="E33" s="16" t="s">
        <v>3</v>
      </c>
      <c r="F33" s="186">
        <v>3.3</v>
      </c>
      <c r="G33" s="31"/>
      <c r="H33" s="32"/>
    </row>
    <row r="34" spans="1:8" s="2" customFormat="1" ht="16.899999999999999" customHeight="1" x14ac:dyDescent="0.2">
      <c r="A34" s="31"/>
      <c r="B34" s="32"/>
      <c r="C34" s="185" t="s">
        <v>3</v>
      </c>
      <c r="D34" s="185" t="s">
        <v>496</v>
      </c>
      <c r="E34" s="16" t="s">
        <v>3</v>
      </c>
      <c r="F34" s="186">
        <v>25.42</v>
      </c>
      <c r="G34" s="31"/>
      <c r="H34" s="32"/>
    </row>
    <row r="35" spans="1:8" s="2" customFormat="1" ht="26.45" customHeight="1" x14ac:dyDescent="0.2">
      <c r="A35" s="31"/>
      <c r="B35" s="32"/>
      <c r="C35" s="180" t="s">
        <v>505</v>
      </c>
      <c r="D35" s="180" t="s">
        <v>84</v>
      </c>
      <c r="E35" s="31"/>
      <c r="F35" s="31"/>
      <c r="G35" s="31"/>
      <c r="H35" s="32"/>
    </row>
    <row r="36" spans="1:8" s="2" customFormat="1" ht="16.899999999999999" customHeight="1" x14ac:dyDescent="0.2">
      <c r="A36" s="31"/>
      <c r="B36" s="32"/>
      <c r="C36" s="181" t="s">
        <v>121</v>
      </c>
      <c r="D36" s="182" t="s">
        <v>122</v>
      </c>
      <c r="E36" s="183" t="s">
        <v>101</v>
      </c>
      <c r="F36" s="184">
        <v>21.8</v>
      </c>
      <c r="G36" s="31"/>
      <c r="H36" s="32"/>
    </row>
    <row r="37" spans="1:8" s="2" customFormat="1" ht="16.899999999999999" customHeight="1" x14ac:dyDescent="0.2">
      <c r="A37" s="31"/>
      <c r="B37" s="32"/>
      <c r="C37" s="185" t="s">
        <v>3</v>
      </c>
      <c r="D37" s="185" t="s">
        <v>495</v>
      </c>
      <c r="E37" s="16" t="s">
        <v>3</v>
      </c>
      <c r="F37" s="186">
        <v>21.8</v>
      </c>
      <c r="G37" s="31"/>
      <c r="H37" s="32"/>
    </row>
    <row r="38" spans="1:8" s="2" customFormat="1" ht="16.899999999999999" customHeight="1" x14ac:dyDescent="0.2">
      <c r="A38" s="31"/>
      <c r="B38" s="32"/>
      <c r="C38" s="185" t="s">
        <v>3</v>
      </c>
      <c r="D38" s="185" t="s">
        <v>496</v>
      </c>
      <c r="E38" s="16" t="s">
        <v>3</v>
      </c>
      <c r="F38" s="186">
        <v>21.8</v>
      </c>
      <c r="G38" s="31"/>
      <c r="H38" s="32"/>
    </row>
    <row r="39" spans="1:8" s="2" customFormat="1" ht="16.899999999999999" customHeight="1" x14ac:dyDescent="0.2">
      <c r="A39" s="31"/>
      <c r="B39" s="32"/>
      <c r="C39" s="187" t="s">
        <v>506</v>
      </c>
      <c r="D39" s="31"/>
      <c r="E39" s="31"/>
      <c r="F39" s="31"/>
      <c r="G39" s="31"/>
      <c r="H39" s="32"/>
    </row>
    <row r="40" spans="1:8" s="2" customFormat="1" ht="22.5" x14ac:dyDescent="0.2">
      <c r="A40" s="31"/>
      <c r="B40" s="32"/>
      <c r="C40" s="185" t="s">
        <v>284</v>
      </c>
      <c r="D40" s="185" t="s">
        <v>507</v>
      </c>
      <c r="E40" s="16" t="s">
        <v>101</v>
      </c>
      <c r="F40" s="186">
        <v>21.8</v>
      </c>
      <c r="G40" s="31"/>
      <c r="H40" s="32"/>
    </row>
    <row r="41" spans="1:8" s="2" customFormat="1" ht="16.899999999999999" customHeight="1" x14ac:dyDescent="0.2">
      <c r="A41" s="31"/>
      <c r="B41" s="32"/>
      <c r="C41" s="185" t="s">
        <v>368</v>
      </c>
      <c r="D41" s="185" t="s">
        <v>508</v>
      </c>
      <c r="E41" s="16" t="s">
        <v>101</v>
      </c>
      <c r="F41" s="186">
        <v>21.8</v>
      </c>
      <c r="G41" s="31"/>
      <c r="H41" s="32"/>
    </row>
    <row r="42" spans="1:8" s="2" customFormat="1" ht="16.899999999999999" customHeight="1" x14ac:dyDescent="0.2">
      <c r="A42" s="31"/>
      <c r="B42" s="32"/>
      <c r="C42" s="181" t="s">
        <v>118</v>
      </c>
      <c r="D42" s="182" t="s">
        <v>119</v>
      </c>
      <c r="E42" s="183" t="s">
        <v>101</v>
      </c>
      <c r="F42" s="184">
        <v>0</v>
      </c>
      <c r="G42" s="31"/>
      <c r="H42" s="32"/>
    </row>
    <row r="43" spans="1:8" s="2" customFormat="1" ht="16.899999999999999" customHeight="1" x14ac:dyDescent="0.2">
      <c r="A43" s="31"/>
      <c r="B43" s="32"/>
      <c r="C43" s="185" t="s">
        <v>3</v>
      </c>
      <c r="D43" s="185" t="s">
        <v>72</v>
      </c>
      <c r="E43" s="16" t="s">
        <v>3</v>
      </c>
      <c r="F43" s="186">
        <v>0</v>
      </c>
      <c r="G43" s="31"/>
      <c r="H43" s="32"/>
    </row>
    <row r="44" spans="1:8" s="2" customFormat="1" ht="16.899999999999999" customHeight="1" x14ac:dyDescent="0.2">
      <c r="A44" s="31"/>
      <c r="B44" s="32"/>
      <c r="C44" s="185" t="s">
        <v>3</v>
      </c>
      <c r="D44" s="185" t="s">
        <v>497</v>
      </c>
      <c r="E44" s="16" t="s">
        <v>3</v>
      </c>
      <c r="F44" s="186">
        <v>0</v>
      </c>
      <c r="G44" s="31"/>
      <c r="H44" s="32"/>
    </row>
    <row r="45" spans="1:8" s="2" customFormat="1" ht="16.899999999999999" customHeight="1" x14ac:dyDescent="0.2">
      <c r="A45" s="31"/>
      <c r="B45" s="32"/>
      <c r="C45" s="187" t="s">
        <v>506</v>
      </c>
      <c r="D45" s="31"/>
      <c r="E45" s="31"/>
      <c r="F45" s="31"/>
      <c r="G45" s="31"/>
      <c r="H45" s="32"/>
    </row>
    <row r="46" spans="1:8" s="2" customFormat="1" ht="16.899999999999999" customHeight="1" x14ac:dyDescent="0.2">
      <c r="A46" s="31"/>
      <c r="B46" s="32"/>
      <c r="C46" s="185" t="s">
        <v>275</v>
      </c>
      <c r="D46" s="185" t="s">
        <v>509</v>
      </c>
      <c r="E46" s="16" t="s">
        <v>101</v>
      </c>
      <c r="F46" s="186">
        <v>2.65</v>
      </c>
      <c r="G46" s="31"/>
      <c r="H46" s="32"/>
    </row>
    <row r="47" spans="1:8" s="2" customFormat="1" ht="16.899999999999999" customHeight="1" x14ac:dyDescent="0.2">
      <c r="A47" s="31"/>
      <c r="B47" s="32"/>
      <c r="C47" s="181" t="s">
        <v>115</v>
      </c>
      <c r="D47" s="182" t="s">
        <v>116</v>
      </c>
      <c r="E47" s="183" t="s">
        <v>101</v>
      </c>
      <c r="F47" s="184">
        <v>2.65</v>
      </c>
      <c r="G47" s="31"/>
      <c r="H47" s="32"/>
    </row>
    <row r="48" spans="1:8" s="2" customFormat="1" ht="16.899999999999999" customHeight="1" x14ac:dyDescent="0.2">
      <c r="A48" s="31"/>
      <c r="B48" s="32"/>
      <c r="C48" s="185" t="s">
        <v>3</v>
      </c>
      <c r="D48" s="185" t="s">
        <v>498</v>
      </c>
      <c r="E48" s="16" t="s">
        <v>3</v>
      </c>
      <c r="F48" s="186">
        <v>2.65</v>
      </c>
      <c r="G48" s="31"/>
      <c r="H48" s="32"/>
    </row>
    <row r="49" spans="1:8" s="2" customFormat="1" ht="16.899999999999999" customHeight="1" x14ac:dyDescent="0.2">
      <c r="A49" s="31"/>
      <c r="B49" s="32"/>
      <c r="C49" s="185" t="s">
        <v>3</v>
      </c>
      <c r="D49" s="185" t="s">
        <v>497</v>
      </c>
      <c r="E49" s="16" t="s">
        <v>3</v>
      </c>
      <c r="F49" s="186">
        <v>2.65</v>
      </c>
      <c r="G49" s="31"/>
      <c r="H49" s="32"/>
    </row>
    <row r="50" spans="1:8" s="2" customFormat="1" ht="16.899999999999999" customHeight="1" x14ac:dyDescent="0.2">
      <c r="A50" s="31"/>
      <c r="B50" s="32"/>
      <c r="C50" s="187" t="s">
        <v>506</v>
      </c>
      <c r="D50" s="31"/>
      <c r="E50" s="31"/>
      <c r="F50" s="31"/>
      <c r="G50" s="31"/>
      <c r="H50" s="32"/>
    </row>
    <row r="51" spans="1:8" s="2" customFormat="1" ht="16.899999999999999" customHeight="1" x14ac:dyDescent="0.2">
      <c r="A51" s="31"/>
      <c r="B51" s="32"/>
      <c r="C51" s="185" t="s">
        <v>262</v>
      </c>
      <c r="D51" s="185" t="s">
        <v>510</v>
      </c>
      <c r="E51" s="16" t="s">
        <v>101</v>
      </c>
      <c r="F51" s="186">
        <v>2.65</v>
      </c>
      <c r="G51" s="31"/>
      <c r="H51" s="32"/>
    </row>
    <row r="52" spans="1:8" s="2" customFormat="1" ht="16.899999999999999" customHeight="1" x14ac:dyDescent="0.2">
      <c r="A52" s="31"/>
      <c r="B52" s="32"/>
      <c r="C52" s="185" t="s">
        <v>275</v>
      </c>
      <c r="D52" s="185" t="s">
        <v>509</v>
      </c>
      <c r="E52" s="16" t="s">
        <v>101</v>
      </c>
      <c r="F52" s="186">
        <v>2.65</v>
      </c>
      <c r="G52" s="31"/>
      <c r="H52" s="32"/>
    </row>
    <row r="53" spans="1:8" s="2" customFormat="1" ht="22.5" x14ac:dyDescent="0.2">
      <c r="A53" s="31"/>
      <c r="B53" s="32"/>
      <c r="C53" s="185" t="s">
        <v>303</v>
      </c>
      <c r="D53" s="185" t="s">
        <v>511</v>
      </c>
      <c r="E53" s="16" t="s">
        <v>101</v>
      </c>
      <c r="F53" s="186">
        <v>2.65</v>
      </c>
      <c r="G53" s="31"/>
      <c r="H53" s="32"/>
    </row>
    <row r="54" spans="1:8" s="2" customFormat="1" ht="16.899999999999999" customHeight="1" x14ac:dyDescent="0.2">
      <c r="A54" s="31"/>
      <c r="B54" s="32"/>
      <c r="C54" s="185" t="s">
        <v>329</v>
      </c>
      <c r="D54" s="185" t="s">
        <v>330</v>
      </c>
      <c r="E54" s="16" t="s">
        <v>101</v>
      </c>
      <c r="F54" s="186">
        <v>39.07</v>
      </c>
      <c r="G54" s="31"/>
      <c r="H54" s="32"/>
    </row>
    <row r="55" spans="1:8" s="2" customFormat="1" ht="16.899999999999999" customHeight="1" x14ac:dyDescent="0.2">
      <c r="A55" s="31"/>
      <c r="B55" s="32"/>
      <c r="C55" s="181" t="s">
        <v>99</v>
      </c>
      <c r="D55" s="182" t="s">
        <v>100</v>
      </c>
      <c r="E55" s="183" t="s">
        <v>101</v>
      </c>
      <c r="F55" s="184">
        <v>42.3</v>
      </c>
      <c r="G55" s="31"/>
      <c r="H55" s="32"/>
    </row>
    <row r="56" spans="1:8" s="2" customFormat="1" ht="16.899999999999999" customHeight="1" x14ac:dyDescent="0.2">
      <c r="A56" s="31"/>
      <c r="B56" s="32"/>
      <c r="C56" s="185" t="s">
        <v>3</v>
      </c>
      <c r="D56" s="185" t="s">
        <v>499</v>
      </c>
      <c r="E56" s="16" t="s">
        <v>3</v>
      </c>
      <c r="F56" s="186">
        <v>40.6</v>
      </c>
      <c r="G56" s="31"/>
      <c r="H56" s="32"/>
    </row>
    <row r="57" spans="1:8" s="2" customFormat="1" ht="16.899999999999999" customHeight="1" x14ac:dyDescent="0.2">
      <c r="A57" s="31"/>
      <c r="B57" s="32"/>
      <c r="C57" s="185" t="s">
        <v>3</v>
      </c>
      <c r="D57" s="185" t="s">
        <v>500</v>
      </c>
      <c r="E57" s="16" t="s">
        <v>3</v>
      </c>
      <c r="F57" s="186">
        <v>1.7</v>
      </c>
      <c r="G57" s="31"/>
      <c r="H57" s="32"/>
    </row>
    <row r="58" spans="1:8" s="2" customFormat="1" ht="16.899999999999999" customHeight="1" x14ac:dyDescent="0.2">
      <c r="A58" s="31"/>
      <c r="B58" s="32"/>
      <c r="C58" s="185" t="s">
        <v>3</v>
      </c>
      <c r="D58" s="185" t="s">
        <v>496</v>
      </c>
      <c r="E58" s="16" t="s">
        <v>3</v>
      </c>
      <c r="F58" s="186">
        <v>42.3</v>
      </c>
      <c r="G58" s="31"/>
      <c r="H58" s="32"/>
    </row>
    <row r="59" spans="1:8" s="2" customFormat="1" ht="16.899999999999999" customHeight="1" x14ac:dyDescent="0.2">
      <c r="A59" s="31"/>
      <c r="B59" s="32"/>
      <c r="C59" s="187" t="s">
        <v>506</v>
      </c>
      <c r="D59" s="31"/>
      <c r="E59" s="31"/>
      <c r="F59" s="31"/>
      <c r="G59" s="31"/>
      <c r="H59" s="32"/>
    </row>
    <row r="60" spans="1:8" s="2" customFormat="1" ht="16.899999999999999" customHeight="1" x14ac:dyDescent="0.2">
      <c r="A60" s="31"/>
      <c r="B60" s="32"/>
      <c r="C60" s="185" t="s">
        <v>266</v>
      </c>
      <c r="D60" s="185" t="s">
        <v>512</v>
      </c>
      <c r="E60" s="16" t="s">
        <v>101</v>
      </c>
      <c r="F60" s="186">
        <v>42.3</v>
      </c>
      <c r="G60" s="31"/>
      <c r="H60" s="32"/>
    </row>
    <row r="61" spans="1:8" s="2" customFormat="1" ht="16.899999999999999" customHeight="1" x14ac:dyDescent="0.2">
      <c r="A61" s="31"/>
      <c r="B61" s="32"/>
      <c r="C61" s="185" t="s">
        <v>296</v>
      </c>
      <c r="D61" s="185" t="s">
        <v>513</v>
      </c>
      <c r="E61" s="16" t="s">
        <v>101</v>
      </c>
      <c r="F61" s="186">
        <v>42.3</v>
      </c>
      <c r="G61" s="31"/>
      <c r="H61" s="32"/>
    </row>
    <row r="62" spans="1:8" s="2" customFormat="1" ht="22.5" x14ac:dyDescent="0.2">
      <c r="A62" s="31"/>
      <c r="B62" s="32"/>
      <c r="C62" s="185" t="s">
        <v>299</v>
      </c>
      <c r="D62" s="185" t="s">
        <v>514</v>
      </c>
      <c r="E62" s="16" t="s">
        <v>101</v>
      </c>
      <c r="F62" s="186">
        <v>42.3</v>
      </c>
      <c r="G62" s="31"/>
      <c r="H62" s="32"/>
    </row>
    <row r="63" spans="1:8" s="2" customFormat="1" ht="16.899999999999999" customHeight="1" x14ac:dyDescent="0.2">
      <c r="A63" s="31"/>
      <c r="B63" s="32"/>
      <c r="C63" s="185" t="s">
        <v>307</v>
      </c>
      <c r="D63" s="185" t="s">
        <v>515</v>
      </c>
      <c r="E63" s="16" t="s">
        <v>101</v>
      </c>
      <c r="F63" s="186">
        <v>42.3</v>
      </c>
      <c r="G63" s="31"/>
      <c r="H63" s="32"/>
    </row>
    <row r="64" spans="1:8" s="2" customFormat="1" ht="16.899999999999999" customHeight="1" x14ac:dyDescent="0.2">
      <c r="A64" s="31"/>
      <c r="B64" s="32"/>
      <c r="C64" s="185" t="s">
        <v>344</v>
      </c>
      <c r="D64" s="185" t="s">
        <v>516</v>
      </c>
      <c r="E64" s="16" t="s">
        <v>101</v>
      </c>
      <c r="F64" s="186">
        <v>42.3</v>
      </c>
      <c r="G64" s="31"/>
      <c r="H64" s="32"/>
    </row>
    <row r="65" spans="1:8" s="2" customFormat="1" ht="16.899999999999999" customHeight="1" x14ac:dyDescent="0.2">
      <c r="A65" s="31"/>
      <c r="B65" s="32"/>
      <c r="C65" s="185" t="s">
        <v>352</v>
      </c>
      <c r="D65" s="185" t="s">
        <v>517</v>
      </c>
      <c r="E65" s="16" t="s">
        <v>101</v>
      </c>
      <c r="F65" s="186">
        <v>42.3</v>
      </c>
      <c r="G65" s="31"/>
      <c r="H65" s="32"/>
    </row>
    <row r="66" spans="1:8" s="2" customFormat="1" ht="22.5" x14ac:dyDescent="0.2">
      <c r="A66" s="31"/>
      <c r="B66" s="32"/>
      <c r="C66" s="185" t="s">
        <v>158</v>
      </c>
      <c r="D66" s="185" t="s">
        <v>518</v>
      </c>
      <c r="E66" s="16" t="s">
        <v>106</v>
      </c>
      <c r="F66" s="186">
        <v>63.45</v>
      </c>
      <c r="G66" s="31"/>
      <c r="H66" s="32"/>
    </row>
    <row r="67" spans="1:8" s="2" customFormat="1" ht="16.899999999999999" customHeight="1" x14ac:dyDescent="0.2">
      <c r="A67" s="31"/>
      <c r="B67" s="32"/>
      <c r="C67" s="185" t="s">
        <v>165</v>
      </c>
      <c r="D67" s="185" t="s">
        <v>519</v>
      </c>
      <c r="E67" s="16" t="s">
        <v>106</v>
      </c>
      <c r="F67" s="186">
        <v>373.8</v>
      </c>
      <c r="G67" s="31"/>
      <c r="H67" s="32"/>
    </row>
    <row r="68" spans="1:8" s="2" customFormat="1" ht="16.899999999999999" customHeight="1" x14ac:dyDescent="0.2">
      <c r="A68" s="31"/>
      <c r="B68" s="32"/>
      <c r="C68" s="181" t="s">
        <v>104</v>
      </c>
      <c r="D68" s="182" t="s">
        <v>105</v>
      </c>
      <c r="E68" s="183" t="s">
        <v>106</v>
      </c>
      <c r="F68" s="184">
        <v>267.84899999999999</v>
      </c>
      <c r="G68" s="31"/>
      <c r="H68" s="32"/>
    </row>
    <row r="69" spans="1:8" s="2" customFormat="1" ht="16.899999999999999" customHeight="1" x14ac:dyDescent="0.2">
      <c r="A69" s="31"/>
      <c r="B69" s="32"/>
      <c r="C69" s="185" t="s">
        <v>3</v>
      </c>
      <c r="D69" s="185" t="s">
        <v>501</v>
      </c>
      <c r="E69" s="16" t="s">
        <v>3</v>
      </c>
      <c r="F69" s="186">
        <v>263.34399999999999</v>
      </c>
      <c r="G69" s="31"/>
      <c r="H69" s="32"/>
    </row>
    <row r="70" spans="1:8" s="2" customFormat="1" ht="16.899999999999999" customHeight="1" x14ac:dyDescent="0.2">
      <c r="A70" s="31"/>
      <c r="B70" s="32"/>
      <c r="C70" s="185" t="s">
        <v>3</v>
      </c>
      <c r="D70" s="185" t="s">
        <v>502</v>
      </c>
      <c r="E70" s="16" t="s">
        <v>3</v>
      </c>
      <c r="F70" s="186">
        <v>4.5049999999999999</v>
      </c>
      <c r="G70" s="31"/>
      <c r="H70" s="32"/>
    </row>
    <row r="71" spans="1:8" s="2" customFormat="1" ht="16.899999999999999" customHeight="1" x14ac:dyDescent="0.2">
      <c r="A71" s="31"/>
      <c r="B71" s="32"/>
      <c r="C71" s="185" t="s">
        <v>3</v>
      </c>
      <c r="D71" s="185" t="s">
        <v>496</v>
      </c>
      <c r="E71" s="16" t="s">
        <v>3</v>
      </c>
      <c r="F71" s="186">
        <v>267.84899999999999</v>
      </c>
      <c r="G71" s="31"/>
      <c r="H71" s="32"/>
    </row>
    <row r="72" spans="1:8" s="2" customFormat="1" ht="16.899999999999999" customHeight="1" x14ac:dyDescent="0.2">
      <c r="A72" s="31"/>
      <c r="B72" s="32"/>
      <c r="C72" s="187" t="s">
        <v>506</v>
      </c>
      <c r="D72" s="31"/>
      <c r="E72" s="31"/>
      <c r="F72" s="31"/>
      <c r="G72" s="31"/>
      <c r="H72" s="32"/>
    </row>
    <row r="73" spans="1:8" s="2" customFormat="1" ht="16.899999999999999" customHeight="1" x14ac:dyDescent="0.2">
      <c r="A73" s="31"/>
      <c r="B73" s="32"/>
      <c r="C73" s="185" t="s">
        <v>216</v>
      </c>
      <c r="D73" s="185" t="s">
        <v>520</v>
      </c>
      <c r="E73" s="16" t="s">
        <v>106</v>
      </c>
      <c r="F73" s="186">
        <v>267.84899999999999</v>
      </c>
      <c r="G73" s="31"/>
      <c r="H73" s="32"/>
    </row>
    <row r="74" spans="1:8" s="2" customFormat="1" ht="16.899999999999999" customHeight="1" x14ac:dyDescent="0.2">
      <c r="A74" s="31"/>
      <c r="B74" s="32"/>
      <c r="C74" s="185" t="s">
        <v>227</v>
      </c>
      <c r="D74" s="185" t="s">
        <v>521</v>
      </c>
      <c r="E74" s="16" t="s">
        <v>106</v>
      </c>
      <c r="F74" s="186">
        <v>267.84899999999999</v>
      </c>
      <c r="G74" s="31"/>
      <c r="H74" s="32"/>
    </row>
    <row r="75" spans="1:8" s="2" customFormat="1" ht="16.899999999999999" customHeight="1" x14ac:dyDescent="0.2">
      <c r="A75" s="31"/>
      <c r="B75" s="32"/>
      <c r="C75" s="185" t="s">
        <v>232</v>
      </c>
      <c r="D75" s="185" t="s">
        <v>522</v>
      </c>
      <c r="E75" s="16" t="s">
        <v>106</v>
      </c>
      <c r="F75" s="186">
        <v>267.84899999999999</v>
      </c>
      <c r="G75" s="31"/>
      <c r="H75" s="32"/>
    </row>
    <row r="76" spans="1:8" s="2" customFormat="1" ht="16.899999999999999" customHeight="1" x14ac:dyDescent="0.2">
      <c r="A76" s="31"/>
      <c r="B76" s="32"/>
      <c r="C76" s="185" t="s">
        <v>280</v>
      </c>
      <c r="D76" s="185" t="s">
        <v>523</v>
      </c>
      <c r="E76" s="16" t="s">
        <v>106</v>
      </c>
      <c r="F76" s="186">
        <v>267.84899999999999</v>
      </c>
      <c r="G76" s="31"/>
      <c r="H76" s="32"/>
    </row>
    <row r="77" spans="1:8" s="2" customFormat="1" ht="16.899999999999999" customHeight="1" x14ac:dyDescent="0.2">
      <c r="A77" s="31"/>
      <c r="B77" s="32"/>
      <c r="C77" s="185" t="s">
        <v>360</v>
      </c>
      <c r="D77" s="185" t="s">
        <v>3</v>
      </c>
      <c r="E77" s="16" t="s">
        <v>106</v>
      </c>
      <c r="F77" s="186">
        <v>267.84899999999999</v>
      </c>
      <c r="G77" s="31"/>
      <c r="H77" s="32"/>
    </row>
    <row r="78" spans="1:8" s="2" customFormat="1" ht="16.899999999999999" customHeight="1" x14ac:dyDescent="0.2">
      <c r="A78" s="31"/>
      <c r="B78" s="32"/>
      <c r="C78" s="185" t="s">
        <v>364</v>
      </c>
      <c r="D78" s="185" t="s">
        <v>524</v>
      </c>
      <c r="E78" s="16" t="s">
        <v>106</v>
      </c>
      <c r="F78" s="186">
        <v>267.84899999999999</v>
      </c>
      <c r="G78" s="31"/>
      <c r="H78" s="32"/>
    </row>
    <row r="79" spans="1:8" s="2" customFormat="1" ht="16.899999999999999" customHeight="1" x14ac:dyDescent="0.2">
      <c r="A79" s="31"/>
      <c r="B79" s="32"/>
      <c r="C79" s="185" t="s">
        <v>372</v>
      </c>
      <c r="D79" s="185" t="s">
        <v>525</v>
      </c>
      <c r="E79" s="16" t="s">
        <v>106</v>
      </c>
      <c r="F79" s="186">
        <v>267.84899999999999</v>
      </c>
      <c r="G79" s="31"/>
      <c r="H79" s="32"/>
    </row>
    <row r="80" spans="1:8" s="2" customFormat="1" ht="16.899999999999999" customHeight="1" x14ac:dyDescent="0.2">
      <c r="A80" s="31"/>
      <c r="B80" s="32"/>
      <c r="C80" s="185" t="s">
        <v>221</v>
      </c>
      <c r="D80" s="185" t="s">
        <v>222</v>
      </c>
      <c r="E80" s="16" t="s">
        <v>223</v>
      </c>
      <c r="F80" s="186">
        <v>2.411</v>
      </c>
      <c r="G80" s="31"/>
      <c r="H80" s="32"/>
    </row>
    <row r="81" spans="1:8" s="2" customFormat="1" ht="16.899999999999999" customHeight="1" x14ac:dyDescent="0.2">
      <c r="A81" s="31"/>
      <c r="B81" s="32"/>
      <c r="C81" s="185" t="s">
        <v>221</v>
      </c>
      <c r="D81" s="185" t="s">
        <v>222</v>
      </c>
      <c r="E81" s="16" t="s">
        <v>223</v>
      </c>
      <c r="F81" s="186">
        <v>0.80400000000000005</v>
      </c>
      <c r="G81" s="31"/>
      <c r="H81" s="32"/>
    </row>
    <row r="82" spans="1:8" s="2" customFormat="1" ht="16.899999999999999" customHeight="1" x14ac:dyDescent="0.2">
      <c r="A82" s="31"/>
      <c r="B82" s="32"/>
      <c r="C82" s="181" t="s">
        <v>112</v>
      </c>
      <c r="D82" s="182" t="s">
        <v>113</v>
      </c>
      <c r="E82" s="183" t="s">
        <v>101</v>
      </c>
      <c r="F82" s="184">
        <v>3.5</v>
      </c>
      <c r="G82" s="31"/>
      <c r="H82" s="32"/>
    </row>
    <row r="83" spans="1:8" s="2" customFormat="1" ht="16.899999999999999" customHeight="1" x14ac:dyDescent="0.2">
      <c r="A83" s="31"/>
      <c r="B83" s="32"/>
      <c r="C83" s="185" t="s">
        <v>3</v>
      </c>
      <c r="D83" s="185" t="s">
        <v>114</v>
      </c>
      <c r="E83" s="16" t="s">
        <v>3</v>
      </c>
      <c r="F83" s="186">
        <v>3.5</v>
      </c>
      <c r="G83" s="31"/>
      <c r="H83" s="32"/>
    </row>
    <row r="84" spans="1:8" s="2" customFormat="1" ht="16.899999999999999" customHeight="1" x14ac:dyDescent="0.2">
      <c r="A84" s="31"/>
      <c r="B84" s="32"/>
      <c r="C84" s="185" t="s">
        <v>3</v>
      </c>
      <c r="D84" s="185" t="s">
        <v>496</v>
      </c>
      <c r="E84" s="16" t="s">
        <v>3</v>
      </c>
      <c r="F84" s="186">
        <v>3.5</v>
      </c>
      <c r="G84" s="31"/>
      <c r="H84" s="32"/>
    </row>
    <row r="85" spans="1:8" s="2" customFormat="1" ht="16.899999999999999" customHeight="1" x14ac:dyDescent="0.2">
      <c r="A85" s="31"/>
      <c r="B85" s="32"/>
      <c r="C85" s="187" t="s">
        <v>506</v>
      </c>
      <c r="D85" s="31"/>
      <c r="E85" s="31"/>
      <c r="F85" s="31"/>
      <c r="G85" s="31"/>
      <c r="H85" s="32"/>
    </row>
    <row r="86" spans="1:8" s="2" customFormat="1" ht="16.899999999999999" customHeight="1" x14ac:dyDescent="0.2">
      <c r="A86" s="31"/>
      <c r="B86" s="32"/>
      <c r="C86" s="185" t="s">
        <v>251</v>
      </c>
      <c r="D86" s="185" t="s">
        <v>526</v>
      </c>
      <c r="E86" s="16" t="s">
        <v>101</v>
      </c>
      <c r="F86" s="186">
        <v>3.5</v>
      </c>
      <c r="G86" s="31"/>
      <c r="H86" s="32"/>
    </row>
    <row r="87" spans="1:8" s="2" customFormat="1" ht="16.899999999999999" customHeight="1" x14ac:dyDescent="0.2">
      <c r="A87" s="31"/>
      <c r="B87" s="32"/>
      <c r="C87" s="185" t="s">
        <v>288</v>
      </c>
      <c r="D87" s="185" t="s">
        <v>527</v>
      </c>
      <c r="E87" s="16" t="s">
        <v>101</v>
      </c>
      <c r="F87" s="186">
        <v>3.5</v>
      </c>
      <c r="G87" s="31"/>
      <c r="H87" s="32"/>
    </row>
    <row r="88" spans="1:8" s="2" customFormat="1" ht="16.899999999999999" customHeight="1" x14ac:dyDescent="0.2">
      <c r="A88" s="31"/>
      <c r="B88" s="32"/>
      <c r="C88" s="185" t="s">
        <v>329</v>
      </c>
      <c r="D88" s="185" t="s">
        <v>330</v>
      </c>
      <c r="E88" s="16" t="s">
        <v>101</v>
      </c>
      <c r="F88" s="186">
        <v>39.07</v>
      </c>
      <c r="G88" s="31"/>
      <c r="H88" s="32"/>
    </row>
    <row r="89" spans="1:8" s="2" customFormat="1" ht="16.899999999999999" customHeight="1" x14ac:dyDescent="0.2">
      <c r="A89" s="31"/>
      <c r="B89" s="32"/>
      <c r="C89" s="181" t="s">
        <v>109</v>
      </c>
      <c r="D89" s="182" t="s">
        <v>110</v>
      </c>
      <c r="E89" s="183" t="s">
        <v>101</v>
      </c>
      <c r="F89" s="184">
        <v>25.42</v>
      </c>
      <c r="G89" s="31"/>
      <c r="H89" s="32"/>
    </row>
    <row r="90" spans="1:8" s="2" customFormat="1" ht="16.899999999999999" customHeight="1" x14ac:dyDescent="0.2">
      <c r="A90" s="31"/>
      <c r="B90" s="32"/>
      <c r="C90" s="185" t="s">
        <v>3</v>
      </c>
      <c r="D90" s="185" t="s">
        <v>503</v>
      </c>
      <c r="E90" s="16" t="s">
        <v>3</v>
      </c>
      <c r="F90" s="186">
        <v>22.12</v>
      </c>
      <c r="G90" s="31"/>
      <c r="H90" s="32"/>
    </row>
    <row r="91" spans="1:8" s="2" customFormat="1" ht="16.899999999999999" customHeight="1" x14ac:dyDescent="0.2">
      <c r="A91" s="31"/>
      <c r="B91" s="32"/>
      <c r="C91" s="185" t="s">
        <v>3</v>
      </c>
      <c r="D91" s="185" t="s">
        <v>504</v>
      </c>
      <c r="E91" s="16" t="s">
        <v>3</v>
      </c>
      <c r="F91" s="186">
        <v>3.3</v>
      </c>
      <c r="G91" s="31"/>
      <c r="H91" s="32"/>
    </row>
    <row r="92" spans="1:8" s="2" customFormat="1" ht="16.899999999999999" customHeight="1" x14ac:dyDescent="0.2">
      <c r="A92" s="31"/>
      <c r="B92" s="32"/>
      <c r="C92" s="185" t="s">
        <v>3</v>
      </c>
      <c r="D92" s="185" t="s">
        <v>496</v>
      </c>
      <c r="E92" s="16" t="s">
        <v>3</v>
      </c>
      <c r="F92" s="186">
        <v>25.42</v>
      </c>
      <c r="G92" s="31"/>
      <c r="H92" s="32"/>
    </row>
    <row r="93" spans="1:8" s="2" customFormat="1" ht="16.899999999999999" customHeight="1" x14ac:dyDescent="0.2">
      <c r="A93" s="31"/>
      <c r="B93" s="32"/>
      <c r="C93" s="187" t="s">
        <v>506</v>
      </c>
      <c r="D93" s="31"/>
      <c r="E93" s="31"/>
      <c r="F93" s="31"/>
      <c r="G93" s="31"/>
      <c r="H93" s="32"/>
    </row>
    <row r="94" spans="1:8" s="2" customFormat="1" ht="16.899999999999999" customHeight="1" x14ac:dyDescent="0.2">
      <c r="A94" s="31"/>
      <c r="B94" s="32"/>
      <c r="C94" s="185" t="s">
        <v>241</v>
      </c>
      <c r="D94" s="185" t="s">
        <v>3</v>
      </c>
      <c r="E94" s="16" t="s">
        <v>101</v>
      </c>
      <c r="F94" s="186">
        <v>25.42</v>
      </c>
      <c r="G94" s="31"/>
      <c r="H94" s="32"/>
    </row>
    <row r="95" spans="1:8" s="2" customFormat="1" ht="16.899999999999999" customHeight="1" x14ac:dyDescent="0.2">
      <c r="A95" s="31"/>
      <c r="B95" s="32"/>
      <c r="C95" s="185" t="s">
        <v>254</v>
      </c>
      <c r="D95" s="185" t="s">
        <v>528</v>
      </c>
      <c r="E95" s="16" t="s">
        <v>101</v>
      </c>
      <c r="F95" s="186">
        <v>25.42</v>
      </c>
      <c r="G95" s="31"/>
      <c r="H95" s="32"/>
    </row>
    <row r="96" spans="1:8" s="2" customFormat="1" ht="16.899999999999999" customHeight="1" x14ac:dyDescent="0.2">
      <c r="A96" s="31"/>
      <c r="B96" s="32"/>
      <c r="C96" s="185" t="s">
        <v>258</v>
      </c>
      <c r="D96" s="185" t="s">
        <v>529</v>
      </c>
      <c r="E96" s="16" t="s">
        <v>101</v>
      </c>
      <c r="F96" s="186">
        <v>25.42</v>
      </c>
      <c r="G96" s="31"/>
      <c r="H96" s="32"/>
    </row>
    <row r="97" spans="1:8" s="2" customFormat="1" ht="16.899999999999999" customHeight="1" x14ac:dyDescent="0.2">
      <c r="A97" s="31"/>
      <c r="B97" s="32"/>
      <c r="C97" s="185" t="s">
        <v>292</v>
      </c>
      <c r="D97" s="185" t="s">
        <v>530</v>
      </c>
      <c r="E97" s="16" t="s">
        <v>101</v>
      </c>
      <c r="F97" s="186">
        <v>25.42</v>
      </c>
      <c r="G97" s="31"/>
      <c r="H97" s="32"/>
    </row>
    <row r="98" spans="1:8" s="2" customFormat="1" ht="16.899999999999999" customHeight="1" x14ac:dyDescent="0.2">
      <c r="A98" s="31"/>
      <c r="B98" s="32"/>
      <c r="C98" s="185" t="s">
        <v>329</v>
      </c>
      <c r="D98" s="185" t="s">
        <v>330</v>
      </c>
      <c r="E98" s="16" t="s">
        <v>101</v>
      </c>
      <c r="F98" s="186">
        <v>39.07</v>
      </c>
      <c r="G98" s="31"/>
      <c r="H98" s="32"/>
    </row>
    <row r="99" spans="1:8" s="2" customFormat="1" ht="26.45" customHeight="1" x14ac:dyDescent="0.2">
      <c r="A99" s="31"/>
      <c r="B99" s="32"/>
      <c r="C99" s="180" t="s">
        <v>531</v>
      </c>
      <c r="D99" s="180" t="s">
        <v>91</v>
      </c>
      <c r="E99" s="31"/>
      <c r="F99" s="31"/>
      <c r="G99" s="31"/>
      <c r="H99" s="32"/>
    </row>
    <row r="100" spans="1:8" s="2" customFormat="1" ht="16.899999999999999" customHeight="1" x14ac:dyDescent="0.2">
      <c r="A100" s="31"/>
      <c r="B100" s="32"/>
      <c r="C100" s="181" t="s">
        <v>121</v>
      </c>
      <c r="D100" s="182" t="s">
        <v>122</v>
      </c>
      <c r="E100" s="183" t="s">
        <v>101</v>
      </c>
      <c r="F100" s="184">
        <v>15.5</v>
      </c>
      <c r="G100" s="31"/>
      <c r="H100" s="32"/>
    </row>
    <row r="101" spans="1:8" s="2" customFormat="1" ht="16.899999999999999" customHeight="1" x14ac:dyDescent="0.2">
      <c r="A101" s="31"/>
      <c r="B101" s="32"/>
      <c r="C101" s="185" t="s">
        <v>3</v>
      </c>
      <c r="D101" s="185" t="s">
        <v>532</v>
      </c>
      <c r="E101" s="16" t="s">
        <v>3</v>
      </c>
      <c r="F101" s="186">
        <v>15.5</v>
      </c>
      <c r="G101" s="31"/>
      <c r="H101" s="32"/>
    </row>
    <row r="102" spans="1:8" s="2" customFormat="1" ht="16.899999999999999" customHeight="1" x14ac:dyDescent="0.2">
      <c r="A102" s="31"/>
      <c r="B102" s="32"/>
      <c r="C102" s="185" t="s">
        <v>3</v>
      </c>
      <c r="D102" s="185" t="s">
        <v>496</v>
      </c>
      <c r="E102" s="16" t="s">
        <v>3</v>
      </c>
      <c r="F102" s="186">
        <v>15.5</v>
      </c>
      <c r="G102" s="31"/>
      <c r="H102" s="32"/>
    </row>
    <row r="103" spans="1:8" s="2" customFormat="1" ht="16.899999999999999" customHeight="1" x14ac:dyDescent="0.2">
      <c r="A103" s="31"/>
      <c r="B103" s="32"/>
      <c r="C103" s="181" t="s">
        <v>118</v>
      </c>
      <c r="D103" s="182" t="s">
        <v>119</v>
      </c>
      <c r="E103" s="183" t="s">
        <v>101</v>
      </c>
      <c r="F103" s="184">
        <v>6.2</v>
      </c>
      <c r="G103" s="31"/>
      <c r="H103" s="32"/>
    </row>
    <row r="104" spans="1:8" s="2" customFormat="1" ht="16.899999999999999" customHeight="1" x14ac:dyDescent="0.2">
      <c r="A104" s="31"/>
      <c r="B104" s="32"/>
      <c r="C104" s="185" t="s">
        <v>3</v>
      </c>
      <c r="D104" s="185" t="s">
        <v>533</v>
      </c>
      <c r="E104" s="16" t="s">
        <v>3</v>
      </c>
      <c r="F104" s="186">
        <v>6.2</v>
      </c>
      <c r="G104" s="31"/>
      <c r="H104" s="32"/>
    </row>
    <row r="105" spans="1:8" s="2" customFormat="1" ht="16.899999999999999" customHeight="1" x14ac:dyDescent="0.2">
      <c r="A105" s="31"/>
      <c r="B105" s="32"/>
      <c r="C105" s="185" t="s">
        <v>3</v>
      </c>
      <c r="D105" s="185" t="s">
        <v>497</v>
      </c>
      <c r="E105" s="16" t="s">
        <v>3</v>
      </c>
      <c r="F105" s="186">
        <v>6.2</v>
      </c>
      <c r="G105" s="31"/>
      <c r="H105" s="32"/>
    </row>
    <row r="106" spans="1:8" s="2" customFormat="1" ht="16.899999999999999" customHeight="1" x14ac:dyDescent="0.2">
      <c r="A106" s="31"/>
      <c r="B106" s="32"/>
      <c r="C106" s="181" t="s">
        <v>115</v>
      </c>
      <c r="D106" s="182" t="s">
        <v>116</v>
      </c>
      <c r="E106" s="183" t="s">
        <v>101</v>
      </c>
      <c r="F106" s="184">
        <v>0</v>
      </c>
      <c r="G106" s="31"/>
      <c r="H106" s="32"/>
    </row>
    <row r="107" spans="1:8" s="2" customFormat="1" ht="16.899999999999999" customHeight="1" x14ac:dyDescent="0.2">
      <c r="A107" s="31"/>
      <c r="B107" s="32"/>
      <c r="C107" s="185" t="s">
        <v>3</v>
      </c>
      <c r="D107" s="185" t="s">
        <v>72</v>
      </c>
      <c r="E107" s="16" t="s">
        <v>3</v>
      </c>
      <c r="F107" s="186">
        <v>0</v>
      </c>
      <c r="G107" s="31"/>
      <c r="H107" s="32"/>
    </row>
    <row r="108" spans="1:8" s="2" customFormat="1" ht="16.899999999999999" customHeight="1" x14ac:dyDescent="0.2">
      <c r="A108" s="31"/>
      <c r="B108" s="32"/>
      <c r="C108" s="185" t="s">
        <v>3</v>
      </c>
      <c r="D108" s="185" t="s">
        <v>497</v>
      </c>
      <c r="E108" s="16" t="s">
        <v>3</v>
      </c>
      <c r="F108" s="186">
        <v>0</v>
      </c>
      <c r="G108" s="31"/>
      <c r="H108" s="32"/>
    </row>
    <row r="109" spans="1:8" s="2" customFormat="1" ht="16.899999999999999" customHeight="1" x14ac:dyDescent="0.2">
      <c r="A109" s="31"/>
      <c r="B109" s="32"/>
      <c r="C109" s="181" t="s">
        <v>99</v>
      </c>
      <c r="D109" s="182" t="s">
        <v>100</v>
      </c>
      <c r="E109" s="183" t="s">
        <v>101</v>
      </c>
      <c r="F109" s="184">
        <v>31</v>
      </c>
      <c r="G109" s="31"/>
      <c r="H109" s="32"/>
    </row>
    <row r="110" spans="1:8" s="2" customFormat="1" ht="16.899999999999999" customHeight="1" x14ac:dyDescent="0.2">
      <c r="A110" s="31"/>
      <c r="B110" s="32"/>
      <c r="C110" s="185" t="s">
        <v>3</v>
      </c>
      <c r="D110" s="185" t="s">
        <v>534</v>
      </c>
      <c r="E110" s="16" t="s">
        <v>3</v>
      </c>
      <c r="F110" s="186">
        <v>31</v>
      </c>
      <c r="G110" s="31"/>
      <c r="H110" s="32"/>
    </row>
    <row r="111" spans="1:8" s="2" customFormat="1" ht="16.899999999999999" customHeight="1" x14ac:dyDescent="0.2">
      <c r="A111" s="31"/>
      <c r="B111" s="32"/>
      <c r="C111" s="185" t="s">
        <v>3</v>
      </c>
      <c r="D111" s="185" t="s">
        <v>496</v>
      </c>
      <c r="E111" s="16" t="s">
        <v>3</v>
      </c>
      <c r="F111" s="186">
        <v>31</v>
      </c>
      <c r="G111" s="31"/>
      <c r="H111" s="32"/>
    </row>
    <row r="112" spans="1:8" s="2" customFormat="1" ht="16.899999999999999" customHeight="1" x14ac:dyDescent="0.2">
      <c r="A112" s="31"/>
      <c r="B112" s="32"/>
      <c r="C112" s="181" t="s">
        <v>104</v>
      </c>
      <c r="D112" s="182" t="s">
        <v>105</v>
      </c>
      <c r="E112" s="183" t="s">
        <v>106</v>
      </c>
      <c r="F112" s="184">
        <v>184.14</v>
      </c>
      <c r="G112" s="31"/>
      <c r="H112" s="32"/>
    </row>
    <row r="113" spans="1:8" s="2" customFormat="1" ht="16.899999999999999" customHeight="1" x14ac:dyDescent="0.2">
      <c r="A113" s="31"/>
      <c r="B113" s="32"/>
      <c r="C113" s="185" t="s">
        <v>3</v>
      </c>
      <c r="D113" s="185" t="s">
        <v>535</v>
      </c>
      <c r="E113" s="16" t="s">
        <v>3</v>
      </c>
      <c r="F113" s="186">
        <v>184.14</v>
      </c>
      <c r="G113" s="31"/>
      <c r="H113" s="32"/>
    </row>
    <row r="114" spans="1:8" s="2" customFormat="1" ht="16.899999999999999" customHeight="1" x14ac:dyDescent="0.2">
      <c r="A114" s="31"/>
      <c r="B114" s="32"/>
      <c r="C114" s="185" t="s">
        <v>3</v>
      </c>
      <c r="D114" s="185" t="s">
        <v>496</v>
      </c>
      <c r="E114" s="16" t="s">
        <v>3</v>
      </c>
      <c r="F114" s="186">
        <v>184.14</v>
      </c>
      <c r="G114" s="31"/>
      <c r="H114" s="32"/>
    </row>
    <row r="115" spans="1:8" s="2" customFormat="1" ht="16.899999999999999" customHeight="1" x14ac:dyDescent="0.2">
      <c r="A115" s="31"/>
      <c r="B115" s="32"/>
      <c r="C115" s="181" t="s">
        <v>112</v>
      </c>
      <c r="D115" s="182" t="s">
        <v>113</v>
      </c>
      <c r="E115" s="183" t="s">
        <v>101</v>
      </c>
      <c r="F115" s="184">
        <v>0</v>
      </c>
      <c r="G115" s="31"/>
      <c r="H115" s="32"/>
    </row>
    <row r="116" spans="1:8" s="2" customFormat="1" ht="16.899999999999999" customHeight="1" x14ac:dyDescent="0.2">
      <c r="A116" s="31"/>
      <c r="B116" s="32"/>
      <c r="C116" s="185" t="s">
        <v>3</v>
      </c>
      <c r="D116" s="185" t="s">
        <v>72</v>
      </c>
      <c r="E116" s="16" t="s">
        <v>3</v>
      </c>
      <c r="F116" s="186">
        <v>0</v>
      </c>
      <c r="G116" s="31"/>
      <c r="H116" s="32"/>
    </row>
    <row r="117" spans="1:8" s="2" customFormat="1" ht="16.899999999999999" customHeight="1" x14ac:dyDescent="0.2">
      <c r="A117" s="31"/>
      <c r="B117" s="32"/>
      <c r="C117" s="185" t="s">
        <v>3</v>
      </c>
      <c r="D117" s="185" t="s">
        <v>496</v>
      </c>
      <c r="E117" s="16" t="s">
        <v>3</v>
      </c>
      <c r="F117" s="186">
        <v>0</v>
      </c>
      <c r="G117" s="31"/>
      <c r="H117" s="32"/>
    </row>
    <row r="118" spans="1:8" s="2" customFormat="1" ht="16.899999999999999" customHeight="1" x14ac:dyDescent="0.2">
      <c r="A118" s="31"/>
      <c r="B118" s="32"/>
      <c r="C118" s="181" t="s">
        <v>109</v>
      </c>
      <c r="D118" s="182" t="s">
        <v>110</v>
      </c>
      <c r="E118" s="183" t="s">
        <v>101</v>
      </c>
      <c r="F118" s="184">
        <v>23.76</v>
      </c>
      <c r="G118" s="31"/>
      <c r="H118" s="32"/>
    </row>
    <row r="119" spans="1:8" s="2" customFormat="1" ht="16.899999999999999" customHeight="1" x14ac:dyDescent="0.2">
      <c r="A119" s="31"/>
      <c r="B119" s="32"/>
      <c r="C119" s="185" t="s">
        <v>3</v>
      </c>
      <c r="D119" s="185" t="s">
        <v>536</v>
      </c>
      <c r="E119" s="16" t="s">
        <v>3</v>
      </c>
      <c r="F119" s="186">
        <v>23.76</v>
      </c>
      <c r="G119" s="31"/>
      <c r="H119" s="32"/>
    </row>
    <row r="120" spans="1:8" s="2" customFormat="1" ht="16.899999999999999" customHeight="1" x14ac:dyDescent="0.2">
      <c r="A120" s="31"/>
      <c r="B120" s="32"/>
      <c r="C120" s="185" t="s">
        <v>3</v>
      </c>
      <c r="D120" s="185" t="s">
        <v>496</v>
      </c>
      <c r="E120" s="16" t="s">
        <v>3</v>
      </c>
      <c r="F120" s="186">
        <v>23.76</v>
      </c>
      <c r="G120" s="31"/>
      <c r="H120" s="32"/>
    </row>
    <row r="121" spans="1:8" s="2" customFormat="1" ht="26.45" customHeight="1" x14ac:dyDescent="0.2">
      <c r="A121" s="31"/>
      <c r="B121" s="32"/>
      <c r="C121" s="180" t="s">
        <v>537</v>
      </c>
      <c r="D121" s="180" t="s">
        <v>84</v>
      </c>
      <c r="E121" s="31"/>
      <c r="F121" s="31"/>
      <c r="G121" s="31"/>
      <c r="H121" s="32"/>
    </row>
    <row r="122" spans="1:8" s="2" customFormat="1" ht="16.899999999999999" customHeight="1" x14ac:dyDescent="0.2">
      <c r="A122" s="31"/>
      <c r="B122" s="32"/>
      <c r="C122" s="181" t="s">
        <v>121</v>
      </c>
      <c r="D122" s="182" t="s">
        <v>122</v>
      </c>
      <c r="E122" s="183" t="s">
        <v>101</v>
      </c>
      <c r="F122" s="184">
        <v>15.5</v>
      </c>
      <c r="G122" s="31"/>
      <c r="H122" s="32"/>
    </row>
    <row r="123" spans="1:8" s="2" customFormat="1" ht="16.899999999999999" customHeight="1" x14ac:dyDescent="0.2">
      <c r="A123" s="31"/>
      <c r="B123" s="32"/>
      <c r="C123" s="185" t="s">
        <v>3</v>
      </c>
      <c r="D123" s="185" t="s">
        <v>532</v>
      </c>
      <c r="E123" s="16" t="s">
        <v>3</v>
      </c>
      <c r="F123" s="186">
        <v>15.5</v>
      </c>
      <c r="G123" s="31"/>
      <c r="H123" s="32"/>
    </row>
    <row r="124" spans="1:8" s="2" customFormat="1" ht="16.899999999999999" customHeight="1" x14ac:dyDescent="0.2">
      <c r="A124" s="31"/>
      <c r="B124" s="32"/>
      <c r="C124" s="185" t="s">
        <v>3</v>
      </c>
      <c r="D124" s="185" t="s">
        <v>496</v>
      </c>
      <c r="E124" s="16" t="s">
        <v>3</v>
      </c>
      <c r="F124" s="186">
        <v>15.5</v>
      </c>
      <c r="G124" s="31"/>
      <c r="H124" s="32"/>
    </row>
    <row r="125" spans="1:8" s="2" customFormat="1" ht="16.899999999999999" customHeight="1" x14ac:dyDescent="0.2">
      <c r="A125" s="31"/>
      <c r="B125" s="32"/>
      <c r="C125" s="187" t="s">
        <v>506</v>
      </c>
      <c r="D125" s="31"/>
      <c r="E125" s="31"/>
      <c r="F125" s="31"/>
      <c r="G125" s="31"/>
      <c r="H125" s="32"/>
    </row>
    <row r="126" spans="1:8" s="2" customFormat="1" ht="22.5" x14ac:dyDescent="0.2">
      <c r="A126" s="31"/>
      <c r="B126" s="32"/>
      <c r="C126" s="185" t="s">
        <v>284</v>
      </c>
      <c r="D126" s="185" t="s">
        <v>507</v>
      </c>
      <c r="E126" s="16" t="s">
        <v>101</v>
      </c>
      <c r="F126" s="186">
        <v>15.5</v>
      </c>
      <c r="G126" s="31"/>
      <c r="H126" s="32"/>
    </row>
    <row r="127" spans="1:8" s="2" customFormat="1" ht="16.899999999999999" customHeight="1" x14ac:dyDescent="0.2">
      <c r="A127" s="31"/>
      <c r="B127" s="32"/>
      <c r="C127" s="185" t="s">
        <v>368</v>
      </c>
      <c r="D127" s="185" t="s">
        <v>508</v>
      </c>
      <c r="E127" s="16" t="s">
        <v>101</v>
      </c>
      <c r="F127" s="186">
        <v>15.5</v>
      </c>
      <c r="G127" s="31"/>
      <c r="H127" s="32"/>
    </row>
    <row r="128" spans="1:8" s="2" customFormat="1" ht="16.899999999999999" customHeight="1" x14ac:dyDescent="0.2">
      <c r="A128" s="31"/>
      <c r="B128" s="32"/>
      <c r="C128" s="181" t="s">
        <v>118</v>
      </c>
      <c r="D128" s="182" t="s">
        <v>119</v>
      </c>
      <c r="E128" s="183" t="s">
        <v>101</v>
      </c>
      <c r="F128" s="184">
        <v>6.2</v>
      </c>
      <c r="G128" s="31"/>
      <c r="H128" s="32"/>
    </row>
    <row r="129" spans="1:8" s="2" customFormat="1" ht="16.899999999999999" customHeight="1" x14ac:dyDescent="0.2">
      <c r="A129" s="31"/>
      <c r="B129" s="32"/>
      <c r="C129" s="185" t="s">
        <v>3</v>
      </c>
      <c r="D129" s="185" t="s">
        <v>533</v>
      </c>
      <c r="E129" s="16" t="s">
        <v>3</v>
      </c>
      <c r="F129" s="186">
        <v>6.2</v>
      </c>
      <c r="G129" s="31"/>
      <c r="H129" s="32"/>
    </row>
    <row r="130" spans="1:8" s="2" customFormat="1" ht="16.899999999999999" customHeight="1" x14ac:dyDescent="0.2">
      <c r="A130" s="31"/>
      <c r="B130" s="32"/>
      <c r="C130" s="185" t="s">
        <v>3</v>
      </c>
      <c r="D130" s="185" t="s">
        <v>497</v>
      </c>
      <c r="E130" s="16" t="s">
        <v>3</v>
      </c>
      <c r="F130" s="186">
        <v>6.2</v>
      </c>
      <c r="G130" s="31"/>
      <c r="H130" s="32"/>
    </row>
    <row r="131" spans="1:8" s="2" customFormat="1" ht="16.899999999999999" customHeight="1" x14ac:dyDescent="0.2">
      <c r="A131" s="31"/>
      <c r="B131" s="32"/>
      <c r="C131" s="187" t="s">
        <v>506</v>
      </c>
      <c r="D131" s="31"/>
      <c r="E131" s="31"/>
      <c r="F131" s="31"/>
      <c r="G131" s="31"/>
      <c r="H131" s="32"/>
    </row>
    <row r="132" spans="1:8" s="2" customFormat="1" ht="16.899999999999999" customHeight="1" x14ac:dyDescent="0.2">
      <c r="A132" s="31"/>
      <c r="B132" s="32"/>
      <c r="C132" s="185" t="s">
        <v>447</v>
      </c>
      <c r="D132" s="185" t="s">
        <v>538</v>
      </c>
      <c r="E132" s="16" t="s">
        <v>106</v>
      </c>
      <c r="F132" s="186">
        <v>3.1</v>
      </c>
      <c r="G132" s="31"/>
      <c r="H132" s="32"/>
    </row>
    <row r="133" spans="1:8" s="2" customFormat="1" ht="16.899999999999999" customHeight="1" x14ac:dyDescent="0.2">
      <c r="A133" s="31"/>
      <c r="B133" s="32"/>
      <c r="C133" s="185" t="s">
        <v>275</v>
      </c>
      <c r="D133" s="185" t="s">
        <v>509</v>
      </c>
      <c r="E133" s="16" t="s">
        <v>101</v>
      </c>
      <c r="F133" s="186">
        <v>6.2</v>
      </c>
      <c r="G133" s="31"/>
      <c r="H133" s="32"/>
    </row>
    <row r="134" spans="1:8" s="2" customFormat="1" ht="16.899999999999999" customHeight="1" x14ac:dyDescent="0.2">
      <c r="A134" s="31"/>
      <c r="B134" s="32"/>
      <c r="C134" s="181" t="s">
        <v>115</v>
      </c>
      <c r="D134" s="182" t="s">
        <v>116</v>
      </c>
      <c r="E134" s="183" t="s">
        <v>101</v>
      </c>
      <c r="F134" s="184">
        <v>0</v>
      </c>
      <c r="G134" s="31"/>
      <c r="H134" s="32"/>
    </row>
    <row r="135" spans="1:8" s="2" customFormat="1" ht="16.899999999999999" customHeight="1" x14ac:dyDescent="0.2">
      <c r="A135" s="31"/>
      <c r="B135" s="32"/>
      <c r="C135" s="185" t="s">
        <v>3</v>
      </c>
      <c r="D135" s="185" t="s">
        <v>72</v>
      </c>
      <c r="E135" s="16" t="s">
        <v>3</v>
      </c>
      <c r="F135" s="186">
        <v>0</v>
      </c>
      <c r="G135" s="31"/>
      <c r="H135" s="32"/>
    </row>
    <row r="136" spans="1:8" s="2" customFormat="1" ht="16.899999999999999" customHeight="1" x14ac:dyDescent="0.2">
      <c r="A136" s="31"/>
      <c r="B136" s="32"/>
      <c r="C136" s="185" t="s">
        <v>3</v>
      </c>
      <c r="D136" s="185" t="s">
        <v>497</v>
      </c>
      <c r="E136" s="16" t="s">
        <v>3</v>
      </c>
      <c r="F136" s="186">
        <v>0</v>
      </c>
      <c r="G136" s="31"/>
      <c r="H136" s="32"/>
    </row>
    <row r="137" spans="1:8" s="2" customFormat="1" ht="16.899999999999999" customHeight="1" x14ac:dyDescent="0.2">
      <c r="A137" s="31"/>
      <c r="B137" s="32"/>
      <c r="C137" s="187" t="s">
        <v>506</v>
      </c>
      <c r="D137" s="31"/>
      <c r="E137" s="31"/>
      <c r="F137" s="31"/>
      <c r="G137" s="31"/>
      <c r="H137" s="32"/>
    </row>
    <row r="138" spans="1:8" s="2" customFormat="1" ht="16.899999999999999" customHeight="1" x14ac:dyDescent="0.2">
      <c r="A138" s="31"/>
      <c r="B138" s="32"/>
      <c r="C138" s="185" t="s">
        <v>275</v>
      </c>
      <c r="D138" s="185" t="s">
        <v>509</v>
      </c>
      <c r="E138" s="16" t="s">
        <v>101</v>
      </c>
      <c r="F138" s="186">
        <v>6.2</v>
      </c>
      <c r="G138" s="31"/>
      <c r="H138" s="32"/>
    </row>
    <row r="139" spans="1:8" s="2" customFormat="1" ht="16.899999999999999" customHeight="1" x14ac:dyDescent="0.2">
      <c r="A139" s="31"/>
      <c r="B139" s="32"/>
      <c r="C139" s="185" t="s">
        <v>329</v>
      </c>
      <c r="D139" s="185" t="s">
        <v>330</v>
      </c>
      <c r="E139" s="16" t="s">
        <v>101</v>
      </c>
      <c r="F139" s="186">
        <v>27.76</v>
      </c>
      <c r="G139" s="31"/>
      <c r="H139" s="32"/>
    </row>
    <row r="140" spans="1:8" s="2" customFormat="1" ht="16.899999999999999" customHeight="1" x14ac:dyDescent="0.2">
      <c r="A140" s="31"/>
      <c r="B140" s="32"/>
      <c r="C140" s="181" t="s">
        <v>99</v>
      </c>
      <c r="D140" s="182" t="s">
        <v>100</v>
      </c>
      <c r="E140" s="183" t="s">
        <v>101</v>
      </c>
      <c r="F140" s="184">
        <v>31</v>
      </c>
      <c r="G140" s="31"/>
      <c r="H140" s="32"/>
    </row>
    <row r="141" spans="1:8" s="2" customFormat="1" ht="16.899999999999999" customHeight="1" x14ac:dyDescent="0.2">
      <c r="A141" s="31"/>
      <c r="B141" s="32"/>
      <c r="C141" s="185" t="s">
        <v>3</v>
      </c>
      <c r="D141" s="185" t="s">
        <v>534</v>
      </c>
      <c r="E141" s="16" t="s">
        <v>3</v>
      </c>
      <c r="F141" s="186">
        <v>31</v>
      </c>
      <c r="G141" s="31"/>
      <c r="H141" s="32"/>
    </row>
    <row r="142" spans="1:8" s="2" customFormat="1" ht="16.899999999999999" customHeight="1" x14ac:dyDescent="0.2">
      <c r="A142" s="31"/>
      <c r="B142" s="32"/>
      <c r="C142" s="185" t="s">
        <v>3</v>
      </c>
      <c r="D142" s="185" t="s">
        <v>496</v>
      </c>
      <c r="E142" s="16" t="s">
        <v>3</v>
      </c>
      <c r="F142" s="186">
        <v>31</v>
      </c>
      <c r="G142" s="31"/>
      <c r="H142" s="32"/>
    </row>
    <row r="143" spans="1:8" s="2" customFormat="1" ht="16.899999999999999" customHeight="1" x14ac:dyDescent="0.2">
      <c r="A143" s="31"/>
      <c r="B143" s="32"/>
      <c r="C143" s="187" t="s">
        <v>506</v>
      </c>
      <c r="D143" s="31"/>
      <c r="E143" s="31"/>
      <c r="F143" s="31"/>
      <c r="G143" s="31"/>
      <c r="H143" s="32"/>
    </row>
    <row r="144" spans="1:8" s="2" customFormat="1" ht="16.899999999999999" customHeight="1" x14ac:dyDescent="0.2">
      <c r="A144" s="31"/>
      <c r="B144" s="32"/>
      <c r="C144" s="185" t="s">
        <v>266</v>
      </c>
      <c r="D144" s="185" t="s">
        <v>512</v>
      </c>
      <c r="E144" s="16" t="s">
        <v>101</v>
      </c>
      <c r="F144" s="186">
        <v>31</v>
      </c>
      <c r="G144" s="31"/>
      <c r="H144" s="32"/>
    </row>
    <row r="145" spans="1:8" s="2" customFormat="1" ht="16.899999999999999" customHeight="1" x14ac:dyDescent="0.2">
      <c r="A145" s="31"/>
      <c r="B145" s="32"/>
      <c r="C145" s="185" t="s">
        <v>296</v>
      </c>
      <c r="D145" s="185" t="s">
        <v>513</v>
      </c>
      <c r="E145" s="16" t="s">
        <v>101</v>
      </c>
      <c r="F145" s="186">
        <v>31</v>
      </c>
      <c r="G145" s="31"/>
      <c r="H145" s="32"/>
    </row>
    <row r="146" spans="1:8" s="2" customFormat="1" ht="22.5" x14ac:dyDescent="0.2">
      <c r="A146" s="31"/>
      <c r="B146" s="32"/>
      <c r="C146" s="185" t="s">
        <v>299</v>
      </c>
      <c r="D146" s="185" t="s">
        <v>514</v>
      </c>
      <c r="E146" s="16" t="s">
        <v>101</v>
      </c>
      <c r="F146" s="186">
        <v>31</v>
      </c>
      <c r="G146" s="31"/>
      <c r="H146" s="32"/>
    </row>
    <row r="147" spans="1:8" s="2" customFormat="1" ht="16.899999999999999" customHeight="1" x14ac:dyDescent="0.2">
      <c r="A147" s="31"/>
      <c r="B147" s="32"/>
      <c r="C147" s="185" t="s">
        <v>307</v>
      </c>
      <c r="D147" s="185" t="s">
        <v>515</v>
      </c>
      <c r="E147" s="16" t="s">
        <v>101</v>
      </c>
      <c r="F147" s="186">
        <v>31</v>
      </c>
      <c r="G147" s="31"/>
      <c r="H147" s="32"/>
    </row>
    <row r="148" spans="1:8" s="2" customFormat="1" ht="16.899999999999999" customHeight="1" x14ac:dyDescent="0.2">
      <c r="A148" s="31"/>
      <c r="B148" s="32"/>
      <c r="C148" s="185" t="s">
        <v>344</v>
      </c>
      <c r="D148" s="185" t="s">
        <v>516</v>
      </c>
      <c r="E148" s="16" t="s">
        <v>101</v>
      </c>
      <c r="F148" s="186">
        <v>31</v>
      </c>
      <c r="G148" s="31"/>
      <c r="H148" s="32"/>
    </row>
    <row r="149" spans="1:8" s="2" customFormat="1" ht="16.899999999999999" customHeight="1" x14ac:dyDescent="0.2">
      <c r="A149" s="31"/>
      <c r="B149" s="32"/>
      <c r="C149" s="185" t="s">
        <v>352</v>
      </c>
      <c r="D149" s="185" t="s">
        <v>517</v>
      </c>
      <c r="E149" s="16" t="s">
        <v>101</v>
      </c>
      <c r="F149" s="186">
        <v>31</v>
      </c>
      <c r="G149" s="31"/>
      <c r="H149" s="32"/>
    </row>
    <row r="150" spans="1:8" s="2" customFormat="1" ht="22.5" x14ac:dyDescent="0.2">
      <c r="A150" s="31"/>
      <c r="B150" s="32"/>
      <c r="C150" s="185" t="s">
        <v>158</v>
      </c>
      <c r="D150" s="185" t="s">
        <v>518</v>
      </c>
      <c r="E150" s="16" t="s">
        <v>106</v>
      </c>
      <c r="F150" s="186">
        <v>46.5</v>
      </c>
      <c r="G150" s="31"/>
      <c r="H150" s="32"/>
    </row>
    <row r="151" spans="1:8" s="2" customFormat="1" ht="16.899999999999999" customHeight="1" x14ac:dyDescent="0.2">
      <c r="A151" s="31"/>
      <c r="B151" s="32"/>
      <c r="C151" s="185" t="s">
        <v>165</v>
      </c>
      <c r="D151" s="185" t="s">
        <v>519</v>
      </c>
      <c r="E151" s="16" t="s">
        <v>106</v>
      </c>
      <c r="F151" s="186">
        <v>306</v>
      </c>
      <c r="G151" s="31"/>
      <c r="H151" s="32"/>
    </row>
    <row r="152" spans="1:8" s="2" customFormat="1" ht="16.899999999999999" customHeight="1" x14ac:dyDescent="0.2">
      <c r="A152" s="31"/>
      <c r="B152" s="32"/>
      <c r="C152" s="181" t="s">
        <v>104</v>
      </c>
      <c r="D152" s="182" t="s">
        <v>105</v>
      </c>
      <c r="E152" s="183" t="s">
        <v>106</v>
      </c>
      <c r="F152" s="184">
        <v>184.14</v>
      </c>
      <c r="G152" s="31"/>
      <c r="H152" s="32"/>
    </row>
    <row r="153" spans="1:8" s="2" customFormat="1" ht="16.899999999999999" customHeight="1" x14ac:dyDescent="0.2">
      <c r="A153" s="31"/>
      <c r="B153" s="32"/>
      <c r="C153" s="185" t="s">
        <v>3</v>
      </c>
      <c r="D153" s="185" t="s">
        <v>535</v>
      </c>
      <c r="E153" s="16" t="s">
        <v>3</v>
      </c>
      <c r="F153" s="186">
        <v>184.14</v>
      </c>
      <c r="G153" s="31"/>
      <c r="H153" s="32"/>
    </row>
    <row r="154" spans="1:8" s="2" customFormat="1" ht="16.899999999999999" customHeight="1" x14ac:dyDescent="0.2">
      <c r="A154" s="31"/>
      <c r="B154" s="32"/>
      <c r="C154" s="185" t="s">
        <v>3</v>
      </c>
      <c r="D154" s="185" t="s">
        <v>496</v>
      </c>
      <c r="E154" s="16" t="s">
        <v>3</v>
      </c>
      <c r="F154" s="186">
        <v>184.14</v>
      </c>
      <c r="G154" s="31"/>
      <c r="H154" s="32"/>
    </row>
    <row r="155" spans="1:8" s="2" customFormat="1" ht="16.899999999999999" customHeight="1" x14ac:dyDescent="0.2">
      <c r="A155" s="31"/>
      <c r="B155" s="32"/>
      <c r="C155" s="187" t="s">
        <v>506</v>
      </c>
      <c r="D155" s="31"/>
      <c r="E155" s="31"/>
      <c r="F155" s="31"/>
      <c r="G155" s="31"/>
      <c r="H155" s="32"/>
    </row>
    <row r="156" spans="1:8" s="2" customFormat="1" ht="16.899999999999999" customHeight="1" x14ac:dyDescent="0.2">
      <c r="A156" s="31"/>
      <c r="B156" s="32"/>
      <c r="C156" s="185" t="s">
        <v>216</v>
      </c>
      <c r="D156" s="185" t="s">
        <v>520</v>
      </c>
      <c r="E156" s="16" t="s">
        <v>106</v>
      </c>
      <c r="F156" s="186">
        <v>184.14</v>
      </c>
      <c r="G156" s="31"/>
      <c r="H156" s="32"/>
    </row>
    <row r="157" spans="1:8" s="2" customFormat="1" ht="16.899999999999999" customHeight="1" x14ac:dyDescent="0.2">
      <c r="A157" s="31"/>
      <c r="B157" s="32"/>
      <c r="C157" s="185" t="s">
        <v>227</v>
      </c>
      <c r="D157" s="185" t="s">
        <v>521</v>
      </c>
      <c r="E157" s="16" t="s">
        <v>106</v>
      </c>
      <c r="F157" s="186">
        <v>184.14</v>
      </c>
      <c r="G157" s="31"/>
      <c r="H157" s="32"/>
    </row>
    <row r="158" spans="1:8" s="2" customFormat="1" ht="16.899999999999999" customHeight="1" x14ac:dyDescent="0.2">
      <c r="A158" s="31"/>
      <c r="B158" s="32"/>
      <c r="C158" s="185" t="s">
        <v>232</v>
      </c>
      <c r="D158" s="185" t="s">
        <v>522</v>
      </c>
      <c r="E158" s="16" t="s">
        <v>106</v>
      </c>
      <c r="F158" s="186">
        <v>184.14</v>
      </c>
      <c r="G158" s="31"/>
      <c r="H158" s="32"/>
    </row>
    <row r="159" spans="1:8" s="2" customFormat="1" ht="16.899999999999999" customHeight="1" x14ac:dyDescent="0.2">
      <c r="A159" s="31"/>
      <c r="B159" s="32"/>
      <c r="C159" s="185" t="s">
        <v>280</v>
      </c>
      <c r="D159" s="185" t="s">
        <v>523</v>
      </c>
      <c r="E159" s="16" t="s">
        <v>106</v>
      </c>
      <c r="F159" s="186">
        <v>184.14</v>
      </c>
      <c r="G159" s="31"/>
      <c r="H159" s="32"/>
    </row>
    <row r="160" spans="1:8" s="2" customFormat="1" ht="16.899999999999999" customHeight="1" x14ac:dyDescent="0.2">
      <c r="A160" s="31"/>
      <c r="B160" s="32"/>
      <c r="C160" s="185" t="s">
        <v>360</v>
      </c>
      <c r="D160" s="185" t="s">
        <v>3</v>
      </c>
      <c r="E160" s="16" t="s">
        <v>106</v>
      </c>
      <c r="F160" s="186">
        <v>184.14</v>
      </c>
      <c r="G160" s="31"/>
      <c r="H160" s="32"/>
    </row>
    <row r="161" spans="1:8" s="2" customFormat="1" ht="16.899999999999999" customHeight="1" x14ac:dyDescent="0.2">
      <c r="A161" s="31"/>
      <c r="B161" s="32"/>
      <c r="C161" s="185" t="s">
        <v>364</v>
      </c>
      <c r="D161" s="185" t="s">
        <v>524</v>
      </c>
      <c r="E161" s="16" t="s">
        <v>106</v>
      </c>
      <c r="F161" s="186">
        <v>184.14</v>
      </c>
      <c r="G161" s="31"/>
      <c r="H161" s="32"/>
    </row>
    <row r="162" spans="1:8" s="2" customFormat="1" ht="16.899999999999999" customHeight="1" x14ac:dyDescent="0.2">
      <c r="A162" s="31"/>
      <c r="B162" s="32"/>
      <c r="C162" s="185" t="s">
        <v>372</v>
      </c>
      <c r="D162" s="185" t="s">
        <v>525</v>
      </c>
      <c r="E162" s="16" t="s">
        <v>106</v>
      </c>
      <c r="F162" s="186">
        <v>184.14</v>
      </c>
      <c r="G162" s="31"/>
      <c r="H162" s="32"/>
    </row>
    <row r="163" spans="1:8" s="2" customFormat="1" ht="16.899999999999999" customHeight="1" x14ac:dyDescent="0.2">
      <c r="A163" s="31"/>
      <c r="B163" s="32"/>
      <c r="C163" s="185" t="s">
        <v>221</v>
      </c>
      <c r="D163" s="185" t="s">
        <v>222</v>
      </c>
      <c r="E163" s="16" t="s">
        <v>223</v>
      </c>
      <c r="F163" s="186">
        <v>0.55200000000000005</v>
      </c>
      <c r="G163" s="31"/>
      <c r="H163" s="32"/>
    </row>
    <row r="164" spans="1:8" s="2" customFormat="1" ht="16.899999999999999" customHeight="1" x14ac:dyDescent="0.2">
      <c r="A164" s="31"/>
      <c r="B164" s="32"/>
      <c r="C164" s="185" t="s">
        <v>221</v>
      </c>
      <c r="D164" s="185" t="s">
        <v>222</v>
      </c>
      <c r="E164" s="16" t="s">
        <v>223</v>
      </c>
      <c r="F164" s="186">
        <v>1.657</v>
      </c>
      <c r="G164" s="31"/>
      <c r="H164" s="32"/>
    </row>
    <row r="165" spans="1:8" s="2" customFormat="1" ht="16.899999999999999" customHeight="1" x14ac:dyDescent="0.2">
      <c r="A165" s="31"/>
      <c r="B165" s="32"/>
      <c r="C165" s="181" t="s">
        <v>112</v>
      </c>
      <c r="D165" s="182" t="s">
        <v>113</v>
      </c>
      <c r="E165" s="183" t="s">
        <v>101</v>
      </c>
      <c r="F165" s="184">
        <v>0</v>
      </c>
      <c r="G165" s="31"/>
      <c r="H165" s="32"/>
    </row>
    <row r="166" spans="1:8" s="2" customFormat="1" ht="16.899999999999999" customHeight="1" x14ac:dyDescent="0.2">
      <c r="A166" s="31"/>
      <c r="B166" s="32"/>
      <c r="C166" s="185" t="s">
        <v>3</v>
      </c>
      <c r="D166" s="185" t="s">
        <v>72</v>
      </c>
      <c r="E166" s="16" t="s">
        <v>3</v>
      </c>
      <c r="F166" s="186">
        <v>0</v>
      </c>
      <c r="G166" s="31"/>
      <c r="H166" s="32"/>
    </row>
    <row r="167" spans="1:8" s="2" customFormat="1" ht="16.899999999999999" customHeight="1" x14ac:dyDescent="0.2">
      <c r="A167" s="31"/>
      <c r="B167" s="32"/>
      <c r="C167" s="185" t="s">
        <v>3</v>
      </c>
      <c r="D167" s="185" t="s">
        <v>496</v>
      </c>
      <c r="E167" s="16" t="s">
        <v>3</v>
      </c>
      <c r="F167" s="186">
        <v>0</v>
      </c>
      <c r="G167" s="31"/>
      <c r="H167" s="32"/>
    </row>
    <row r="168" spans="1:8" s="2" customFormat="1" ht="16.899999999999999" customHeight="1" x14ac:dyDescent="0.2">
      <c r="A168" s="31"/>
      <c r="B168" s="32"/>
      <c r="C168" s="187" t="s">
        <v>506</v>
      </c>
      <c r="D168" s="31"/>
      <c r="E168" s="31"/>
      <c r="F168" s="31"/>
      <c r="G168" s="31"/>
      <c r="H168" s="32"/>
    </row>
    <row r="169" spans="1:8" s="2" customFormat="1" ht="16.899999999999999" customHeight="1" x14ac:dyDescent="0.2">
      <c r="A169" s="31"/>
      <c r="B169" s="32"/>
      <c r="C169" s="185" t="s">
        <v>329</v>
      </c>
      <c r="D169" s="185" t="s">
        <v>330</v>
      </c>
      <c r="E169" s="16" t="s">
        <v>101</v>
      </c>
      <c r="F169" s="186">
        <v>27.76</v>
      </c>
      <c r="G169" s="31"/>
      <c r="H169" s="32"/>
    </row>
    <row r="170" spans="1:8" s="2" customFormat="1" ht="16.899999999999999" customHeight="1" x14ac:dyDescent="0.2">
      <c r="A170" s="31"/>
      <c r="B170" s="32"/>
      <c r="C170" s="181" t="s">
        <v>109</v>
      </c>
      <c r="D170" s="182" t="s">
        <v>110</v>
      </c>
      <c r="E170" s="183" t="s">
        <v>101</v>
      </c>
      <c r="F170" s="184">
        <v>23.76</v>
      </c>
      <c r="G170" s="31"/>
      <c r="H170" s="32"/>
    </row>
    <row r="171" spans="1:8" s="2" customFormat="1" ht="16.899999999999999" customHeight="1" x14ac:dyDescent="0.2">
      <c r="A171" s="31"/>
      <c r="B171" s="32"/>
      <c r="C171" s="185" t="s">
        <v>3</v>
      </c>
      <c r="D171" s="185" t="s">
        <v>536</v>
      </c>
      <c r="E171" s="16" t="s">
        <v>3</v>
      </c>
      <c r="F171" s="186">
        <v>23.76</v>
      </c>
      <c r="G171" s="31"/>
      <c r="H171" s="32"/>
    </row>
    <row r="172" spans="1:8" s="2" customFormat="1" ht="16.899999999999999" customHeight="1" x14ac:dyDescent="0.2">
      <c r="A172" s="31"/>
      <c r="B172" s="32"/>
      <c r="C172" s="185" t="s">
        <v>3</v>
      </c>
      <c r="D172" s="185" t="s">
        <v>496</v>
      </c>
      <c r="E172" s="16" t="s">
        <v>3</v>
      </c>
      <c r="F172" s="186">
        <v>23.76</v>
      </c>
      <c r="G172" s="31"/>
      <c r="H172" s="32"/>
    </row>
    <row r="173" spans="1:8" s="2" customFormat="1" ht="16.899999999999999" customHeight="1" x14ac:dyDescent="0.2">
      <c r="A173" s="31"/>
      <c r="B173" s="32"/>
      <c r="C173" s="187" t="s">
        <v>506</v>
      </c>
      <c r="D173" s="31"/>
      <c r="E173" s="31"/>
      <c r="F173" s="31"/>
      <c r="G173" s="31"/>
      <c r="H173" s="32"/>
    </row>
    <row r="174" spans="1:8" s="2" customFormat="1" ht="16.899999999999999" customHeight="1" x14ac:dyDescent="0.2">
      <c r="A174" s="31"/>
      <c r="B174" s="32"/>
      <c r="C174" s="185" t="s">
        <v>241</v>
      </c>
      <c r="D174" s="185" t="s">
        <v>3</v>
      </c>
      <c r="E174" s="16" t="s">
        <v>101</v>
      </c>
      <c r="F174" s="186">
        <v>23.76</v>
      </c>
      <c r="G174" s="31"/>
      <c r="H174" s="32"/>
    </row>
    <row r="175" spans="1:8" s="2" customFormat="1" ht="16.899999999999999" customHeight="1" x14ac:dyDescent="0.2">
      <c r="A175" s="31"/>
      <c r="B175" s="32"/>
      <c r="C175" s="185" t="s">
        <v>254</v>
      </c>
      <c r="D175" s="185" t="s">
        <v>528</v>
      </c>
      <c r="E175" s="16" t="s">
        <v>101</v>
      </c>
      <c r="F175" s="186">
        <v>23.76</v>
      </c>
      <c r="G175" s="31"/>
      <c r="H175" s="32"/>
    </row>
    <row r="176" spans="1:8" s="2" customFormat="1" ht="16.899999999999999" customHeight="1" x14ac:dyDescent="0.2">
      <c r="A176" s="31"/>
      <c r="B176" s="32"/>
      <c r="C176" s="185" t="s">
        <v>258</v>
      </c>
      <c r="D176" s="185" t="s">
        <v>529</v>
      </c>
      <c r="E176" s="16" t="s">
        <v>101</v>
      </c>
      <c r="F176" s="186">
        <v>23.76</v>
      </c>
      <c r="G176" s="31"/>
      <c r="H176" s="32"/>
    </row>
    <row r="177" spans="1:8" s="2" customFormat="1" ht="16.899999999999999" customHeight="1" x14ac:dyDescent="0.2">
      <c r="A177" s="31"/>
      <c r="B177" s="32"/>
      <c r="C177" s="185" t="s">
        <v>292</v>
      </c>
      <c r="D177" s="185" t="s">
        <v>530</v>
      </c>
      <c r="E177" s="16" t="s">
        <v>101</v>
      </c>
      <c r="F177" s="186">
        <v>23.76</v>
      </c>
      <c r="G177" s="31"/>
      <c r="H177" s="32"/>
    </row>
    <row r="178" spans="1:8" s="2" customFormat="1" ht="16.899999999999999" customHeight="1" x14ac:dyDescent="0.2">
      <c r="A178" s="31"/>
      <c r="B178" s="32"/>
      <c r="C178" s="185" t="s">
        <v>329</v>
      </c>
      <c r="D178" s="185" t="s">
        <v>330</v>
      </c>
      <c r="E178" s="16" t="s">
        <v>101</v>
      </c>
      <c r="F178" s="186">
        <v>27.76</v>
      </c>
      <c r="G178" s="31"/>
      <c r="H178" s="32"/>
    </row>
    <row r="179" spans="1:8" s="2" customFormat="1" ht="26.45" customHeight="1" x14ac:dyDescent="0.2">
      <c r="A179" s="31"/>
      <c r="B179" s="32"/>
      <c r="C179" s="180" t="s">
        <v>539</v>
      </c>
      <c r="D179" s="180" t="s">
        <v>77</v>
      </c>
      <c r="E179" s="31"/>
      <c r="F179" s="31"/>
      <c r="G179" s="31"/>
      <c r="H179" s="32"/>
    </row>
    <row r="180" spans="1:8" s="2" customFormat="1" ht="16.899999999999999" customHeight="1" x14ac:dyDescent="0.2">
      <c r="A180" s="31"/>
      <c r="B180" s="32"/>
      <c r="C180" s="181" t="s">
        <v>121</v>
      </c>
      <c r="D180" s="182" t="s">
        <v>122</v>
      </c>
      <c r="E180" s="183" t="s">
        <v>101</v>
      </c>
      <c r="F180" s="184">
        <v>21.8</v>
      </c>
      <c r="G180" s="31"/>
      <c r="H180" s="32"/>
    </row>
    <row r="181" spans="1:8" s="2" customFormat="1" ht="16.899999999999999" customHeight="1" x14ac:dyDescent="0.2">
      <c r="A181" s="31"/>
      <c r="B181" s="32"/>
      <c r="C181" s="185" t="s">
        <v>3</v>
      </c>
      <c r="D181" s="185" t="s">
        <v>495</v>
      </c>
      <c r="E181" s="16" t="s">
        <v>3</v>
      </c>
      <c r="F181" s="186">
        <v>21.8</v>
      </c>
      <c r="G181" s="31"/>
      <c r="H181" s="32"/>
    </row>
    <row r="182" spans="1:8" s="2" customFormat="1" ht="16.899999999999999" customHeight="1" x14ac:dyDescent="0.2">
      <c r="A182" s="31"/>
      <c r="B182" s="32"/>
      <c r="C182" s="185" t="s">
        <v>3</v>
      </c>
      <c r="D182" s="185" t="s">
        <v>496</v>
      </c>
      <c r="E182" s="16" t="s">
        <v>3</v>
      </c>
      <c r="F182" s="186">
        <v>21.8</v>
      </c>
      <c r="G182" s="31"/>
      <c r="H182" s="32"/>
    </row>
    <row r="183" spans="1:8" s="2" customFormat="1" ht="16.899999999999999" customHeight="1" x14ac:dyDescent="0.2">
      <c r="A183" s="31"/>
      <c r="B183" s="32"/>
      <c r="C183" s="181" t="s">
        <v>118</v>
      </c>
      <c r="D183" s="182" t="s">
        <v>119</v>
      </c>
      <c r="E183" s="183" t="s">
        <v>101</v>
      </c>
      <c r="F183" s="184">
        <v>0</v>
      </c>
      <c r="G183" s="31"/>
      <c r="H183" s="32"/>
    </row>
    <row r="184" spans="1:8" s="2" customFormat="1" ht="16.899999999999999" customHeight="1" x14ac:dyDescent="0.2">
      <c r="A184" s="31"/>
      <c r="B184" s="32"/>
      <c r="C184" s="185" t="s">
        <v>3</v>
      </c>
      <c r="D184" s="185" t="s">
        <v>72</v>
      </c>
      <c r="E184" s="16" t="s">
        <v>3</v>
      </c>
      <c r="F184" s="186">
        <v>0</v>
      </c>
      <c r="G184" s="31"/>
      <c r="H184" s="32"/>
    </row>
    <row r="185" spans="1:8" s="2" customFormat="1" ht="16.899999999999999" customHeight="1" x14ac:dyDescent="0.2">
      <c r="A185" s="31"/>
      <c r="B185" s="32"/>
      <c r="C185" s="185" t="s">
        <v>3</v>
      </c>
      <c r="D185" s="185" t="s">
        <v>497</v>
      </c>
      <c r="E185" s="16" t="s">
        <v>3</v>
      </c>
      <c r="F185" s="186">
        <v>0</v>
      </c>
      <c r="G185" s="31"/>
      <c r="H185" s="32"/>
    </row>
    <row r="186" spans="1:8" s="2" customFormat="1" ht="16.899999999999999" customHeight="1" x14ac:dyDescent="0.2">
      <c r="A186" s="31"/>
      <c r="B186" s="32"/>
      <c r="C186" s="181" t="s">
        <v>115</v>
      </c>
      <c r="D186" s="182" t="s">
        <v>116</v>
      </c>
      <c r="E186" s="183" t="s">
        <v>101</v>
      </c>
      <c r="F186" s="184">
        <v>2.65</v>
      </c>
      <c r="G186" s="31"/>
      <c r="H186" s="32"/>
    </row>
    <row r="187" spans="1:8" s="2" customFormat="1" ht="16.899999999999999" customHeight="1" x14ac:dyDescent="0.2">
      <c r="A187" s="31"/>
      <c r="B187" s="32"/>
      <c r="C187" s="185" t="s">
        <v>3</v>
      </c>
      <c r="D187" s="185" t="s">
        <v>498</v>
      </c>
      <c r="E187" s="16" t="s">
        <v>3</v>
      </c>
      <c r="F187" s="186">
        <v>2.65</v>
      </c>
      <c r="G187" s="31"/>
      <c r="H187" s="32"/>
    </row>
    <row r="188" spans="1:8" s="2" customFormat="1" ht="16.899999999999999" customHeight="1" x14ac:dyDescent="0.2">
      <c r="A188" s="31"/>
      <c r="B188" s="32"/>
      <c r="C188" s="185" t="s">
        <v>3</v>
      </c>
      <c r="D188" s="185" t="s">
        <v>497</v>
      </c>
      <c r="E188" s="16" t="s">
        <v>3</v>
      </c>
      <c r="F188" s="186">
        <v>2.65</v>
      </c>
      <c r="G188" s="31"/>
      <c r="H188" s="32"/>
    </row>
    <row r="189" spans="1:8" s="2" customFormat="1" ht="16.899999999999999" customHeight="1" x14ac:dyDescent="0.2">
      <c r="A189" s="31"/>
      <c r="B189" s="32"/>
      <c r="C189" s="181" t="s">
        <v>99</v>
      </c>
      <c r="D189" s="182" t="s">
        <v>100</v>
      </c>
      <c r="E189" s="183" t="s">
        <v>101</v>
      </c>
      <c r="F189" s="184">
        <v>42.3</v>
      </c>
      <c r="G189" s="31"/>
      <c r="H189" s="32"/>
    </row>
    <row r="190" spans="1:8" s="2" customFormat="1" ht="16.899999999999999" customHeight="1" x14ac:dyDescent="0.2">
      <c r="A190" s="31"/>
      <c r="B190" s="32"/>
      <c r="C190" s="185" t="s">
        <v>3</v>
      </c>
      <c r="D190" s="185" t="s">
        <v>499</v>
      </c>
      <c r="E190" s="16" t="s">
        <v>3</v>
      </c>
      <c r="F190" s="186">
        <v>40.6</v>
      </c>
      <c r="G190" s="31"/>
      <c r="H190" s="32"/>
    </row>
    <row r="191" spans="1:8" s="2" customFormat="1" ht="16.899999999999999" customHeight="1" x14ac:dyDescent="0.2">
      <c r="A191" s="31"/>
      <c r="B191" s="32"/>
      <c r="C191" s="185" t="s">
        <v>3</v>
      </c>
      <c r="D191" s="185" t="s">
        <v>500</v>
      </c>
      <c r="E191" s="16" t="s">
        <v>3</v>
      </c>
      <c r="F191" s="186">
        <v>1.7</v>
      </c>
      <c r="G191" s="31"/>
      <c r="H191" s="32"/>
    </row>
    <row r="192" spans="1:8" s="2" customFormat="1" ht="16.899999999999999" customHeight="1" x14ac:dyDescent="0.2">
      <c r="A192" s="31"/>
      <c r="B192" s="32"/>
      <c r="C192" s="185" t="s">
        <v>3</v>
      </c>
      <c r="D192" s="185" t="s">
        <v>496</v>
      </c>
      <c r="E192" s="16" t="s">
        <v>3</v>
      </c>
      <c r="F192" s="186">
        <v>42.3</v>
      </c>
      <c r="G192" s="31"/>
      <c r="H192" s="32"/>
    </row>
    <row r="193" spans="1:8" s="2" customFormat="1" ht="16.899999999999999" customHeight="1" x14ac:dyDescent="0.2">
      <c r="A193" s="31"/>
      <c r="B193" s="32"/>
      <c r="C193" s="181" t="s">
        <v>104</v>
      </c>
      <c r="D193" s="182" t="s">
        <v>105</v>
      </c>
      <c r="E193" s="183" t="s">
        <v>106</v>
      </c>
      <c r="F193" s="184">
        <v>267.84899999999999</v>
      </c>
      <c r="G193" s="31"/>
      <c r="H193" s="32"/>
    </row>
    <row r="194" spans="1:8" s="2" customFormat="1" ht="16.899999999999999" customHeight="1" x14ac:dyDescent="0.2">
      <c r="A194" s="31"/>
      <c r="B194" s="32"/>
      <c r="C194" s="185" t="s">
        <v>3</v>
      </c>
      <c r="D194" s="185" t="s">
        <v>501</v>
      </c>
      <c r="E194" s="16" t="s">
        <v>3</v>
      </c>
      <c r="F194" s="186">
        <v>263.34399999999999</v>
      </c>
      <c r="G194" s="31"/>
      <c r="H194" s="32"/>
    </row>
    <row r="195" spans="1:8" s="2" customFormat="1" ht="16.899999999999999" customHeight="1" x14ac:dyDescent="0.2">
      <c r="A195" s="31"/>
      <c r="B195" s="32"/>
      <c r="C195" s="185" t="s">
        <v>3</v>
      </c>
      <c r="D195" s="185" t="s">
        <v>502</v>
      </c>
      <c r="E195" s="16" t="s">
        <v>3</v>
      </c>
      <c r="F195" s="186">
        <v>4.5049999999999999</v>
      </c>
      <c r="G195" s="31"/>
      <c r="H195" s="32"/>
    </row>
    <row r="196" spans="1:8" s="2" customFormat="1" ht="16.899999999999999" customHeight="1" x14ac:dyDescent="0.2">
      <c r="A196" s="31"/>
      <c r="B196" s="32"/>
      <c r="C196" s="185" t="s">
        <v>3</v>
      </c>
      <c r="D196" s="185" t="s">
        <v>496</v>
      </c>
      <c r="E196" s="16" t="s">
        <v>3</v>
      </c>
      <c r="F196" s="186">
        <v>267.84899999999999</v>
      </c>
      <c r="G196" s="31"/>
      <c r="H196" s="32"/>
    </row>
    <row r="197" spans="1:8" s="2" customFormat="1" ht="16.899999999999999" customHeight="1" x14ac:dyDescent="0.2">
      <c r="A197" s="31"/>
      <c r="B197" s="32"/>
      <c r="C197" s="181" t="s">
        <v>112</v>
      </c>
      <c r="D197" s="182" t="s">
        <v>113</v>
      </c>
      <c r="E197" s="183" t="s">
        <v>101</v>
      </c>
      <c r="F197" s="184">
        <v>3.5</v>
      </c>
      <c r="G197" s="31"/>
      <c r="H197" s="32"/>
    </row>
    <row r="198" spans="1:8" s="2" customFormat="1" ht="16.899999999999999" customHeight="1" x14ac:dyDescent="0.2">
      <c r="A198" s="31"/>
      <c r="B198" s="32"/>
      <c r="C198" s="185" t="s">
        <v>3</v>
      </c>
      <c r="D198" s="185" t="s">
        <v>114</v>
      </c>
      <c r="E198" s="16" t="s">
        <v>3</v>
      </c>
      <c r="F198" s="186">
        <v>3.5</v>
      </c>
      <c r="G198" s="31"/>
      <c r="H198" s="32"/>
    </row>
    <row r="199" spans="1:8" s="2" customFormat="1" ht="16.899999999999999" customHeight="1" x14ac:dyDescent="0.2">
      <c r="A199" s="31"/>
      <c r="B199" s="32"/>
      <c r="C199" s="185" t="s">
        <v>3</v>
      </c>
      <c r="D199" s="185" t="s">
        <v>496</v>
      </c>
      <c r="E199" s="16" t="s">
        <v>3</v>
      </c>
      <c r="F199" s="186">
        <v>3.5</v>
      </c>
      <c r="G199" s="31"/>
      <c r="H199" s="32"/>
    </row>
    <row r="200" spans="1:8" s="2" customFormat="1" ht="16.899999999999999" customHeight="1" x14ac:dyDescent="0.2">
      <c r="A200" s="31"/>
      <c r="B200" s="32"/>
      <c r="C200" s="181" t="s">
        <v>109</v>
      </c>
      <c r="D200" s="182" t="s">
        <v>110</v>
      </c>
      <c r="E200" s="183" t="s">
        <v>101</v>
      </c>
      <c r="F200" s="184">
        <v>25.42</v>
      </c>
      <c r="G200" s="31"/>
      <c r="H200" s="32"/>
    </row>
    <row r="201" spans="1:8" s="2" customFormat="1" ht="16.899999999999999" customHeight="1" x14ac:dyDescent="0.2">
      <c r="A201" s="31"/>
      <c r="B201" s="32"/>
      <c r="C201" s="185" t="s">
        <v>3</v>
      </c>
      <c r="D201" s="185" t="s">
        <v>503</v>
      </c>
      <c r="E201" s="16" t="s">
        <v>3</v>
      </c>
      <c r="F201" s="186">
        <v>22.12</v>
      </c>
      <c r="G201" s="31"/>
      <c r="H201" s="32"/>
    </row>
    <row r="202" spans="1:8" s="2" customFormat="1" ht="16.899999999999999" customHeight="1" x14ac:dyDescent="0.2">
      <c r="A202" s="31"/>
      <c r="B202" s="32"/>
      <c r="C202" s="185" t="s">
        <v>3</v>
      </c>
      <c r="D202" s="185" t="s">
        <v>504</v>
      </c>
      <c r="E202" s="16" t="s">
        <v>3</v>
      </c>
      <c r="F202" s="186">
        <v>3.3</v>
      </c>
      <c r="G202" s="31"/>
      <c r="H202" s="32"/>
    </row>
    <row r="203" spans="1:8" s="2" customFormat="1" ht="16.899999999999999" customHeight="1" x14ac:dyDescent="0.2">
      <c r="A203" s="31"/>
      <c r="B203" s="32"/>
      <c r="C203" s="185" t="s">
        <v>3</v>
      </c>
      <c r="D203" s="185" t="s">
        <v>496</v>
      </c>
      <c r="E203" s="16" t="s">
        <v>3</v>
      </c>
      <c r="F203" s="186">
        <v>25.42</v>
      </c>
      <c r="G203" s="31"/>
      <c r="H203" s="32"/>
    </row>
    <row r="204" spans="1:8" s="2" customFormat="1" ht="26.45" customHeight="1" x14ac:dyDescent="0.2">
      <c r="A204" s="31"/>
      <c r="B204" s="32"/>
      <c r="C204" s="180" t="s">
        <v>540</v>
      </c>
      <c r="D204" s="180" t="s">
        <v>84</v>
      </c>
      <c r="E204" s="31"/>
      <c r="F204" s="31"/>
      <c r="G204" s="31"/>
      <c r="H204" s="32"/>
    </row>
    <row r="205" spans="1:8" s="2" customFormat="1" ht="16.899999999999999" customHeight="1" x14ac:dyDescent="0.2">
      <c r="A205" s="31"/>
      <c r="B205" s="32"/>
      <c r="C205" s="181" t="s">
        <v>121</v>
      </c>
      <c r="D205" s="182" t="s">
        <v>122</v>
      </c>
      <c r="E205" s="183" t="s">
        <v>101</v>
      </c>
      <c r="F205" s="184">
        <v>21.8</v>
      </c>
      <c r="G205" s="31"/>
      <c r="H205" s="32"/>
    </row>
    <row r="206" spans="1:8" s="2" customFormat="1" ht="16.899999999999999" customHeight="1" x14ac:dyDescent="0.2">
      <c r="A206" s="31"/>
      <c r="B206" s="32"/>
      <c r="C206" s="185" t="s">
        <v>3</v>
      </c>
      <c r="D206" s="185" t="s">
        <v>495</v>
      </c>
      <c r="E206" s="16" t="s">
        <v>3</v>
      </c>
      <c r="F206" s="186">
        <v>21.8</v>
      </c>
      <c r="G206" s="31"/>
      <c r="H206" s="32"/>
    </row>
    <row r="207" spans="1:8" s="2" customFormat="1" ht="16.899999999999999" customHeight="1" x14ac:dyDescent="0.2">
      <c r="A207" s="31"/>
      <c r="B207" s="32"/>
      <c r="C207" s="185" t="s">
        <v>3</v>
      </c>
      <c r="D207" s="185" t="s">
        <v>496</v>
      </c>
      <c r="E207" s="16" t="s">
        <v>3</v>
      </c>
      <c r="F207" s="186">
        <v>21.8</v>
      </c>
      <c r="G207" s="31"/>
      <c r="H207" s="32"/>
    </row>
    <row r="208" spans="1:8" s="2" customFormat="1" ht="16.899999999999999" customHeight="1" x14ac:dyDescent="0.2">
      <c r="A208" s="31"/>
      <c r="B208" s="32"/>
      <c r="C208" s="187" t="s">
        <v>506</v>
      </c>
      <c r="D208" s="31"/>
      <c r="E208" s="31"/>
      <c r="F208" s="31"/>
      <c r="G208" s="31"/>
      <c r="H208" s="32"/>
    </row>
    <row r="209" spans="1:8" s="2" customFormat="1" ht="22.5" x14ac:dyDescent="0.2">
      <c r="A209" s="31"/>
      <c r="B209" s="32"/>
      <c r="C209" s="185" t="s">
        <v>284</v>
      </c>
      <c r="D209" s="185" t="s">
        <v>507</v>
      </c>
      <c r="E209" s="16" t="s">
        <v>101</v>
      </c>
      <c r="F209" s="186">
        <v>21.8</v>
      </c>
      <c r="G209" s="31"/>
      <c r="H209" s="32"/>
    </row>
    <row r="210" spans="1:8" s="2" customFormat="1" ht="16.899999999999999" customHeight="1" x14ac:dyDescent="0.2">
      <c r="A210" s="31"/>
      <c r="B210" s="32"/>
      <c r="C210" s="185" t="s">
        <v>368</v>
      </c>
      <c r="D210" s="185" t="s">
        <v>508</v>
      </c>
      <c r="E210" s="16" t="s">
        <v>101</v>
      </c>
      <c r="F210" s="186">
        <v>21.8</v>
      </c>
      <c r="G210" s="31"/>
      <c r="H210" s="32"/>
    </row>
    <row r="211" spans="1:8" s="2" customFormat="1" ht="16.899999999999999" customHeight="1" x14ac:dyDescent="0.2">
      <c r="A211" s="31"/>
      <c r="B211" s="32"/>
      <c r="C211" s="181" t="s">
        <v>118</v>
      </c>
      <c r="D211" s="182" t="s">
        <v>119</v>
      </c>
      <c r="E211" s="183" t="s">
        <v>101</v>
      </c>
      <c r="F211" s="184">
        <v>0</v>
      </c>
      <c r="G211" s="31"/>
      <c r="H211" s="32"/>
    </row>
    <row r="212" spans="1:8" s="2" customFormat="1" ht="16.899999999999999" customHeight="1" x14ac:dyDescent="0.2">
      <c r="A212" s="31"/>
      <c r="B212" s="32"/>
      <c r="C212" s="185" t="s">
        <v>3</v>
      </c>
      <c r="D212" s="185" t="s">
        <v>72</v>
      </c>
      <c r="E212" s="16" t="s">
        <v>3</v>
      </c>
      <c r="F212" s="186">
        <v>0</v>
      </c>
      <c r="G212" s="31"/>
      <c r="H212" s="32"/>
    </row>
    <row r="213" spans="1:8" s="2" customFormat="1" ht="16.899999999999999" customHeight="1" x14ac:dyDescent="0.2">
      <c r="A213" s="31"/>
      <c r="B213" s="32"/>
      <c r="C213" s="185" t="s">
        <v>3</v>
      </c>
      <c r="D213" s="185" t="s">
        <v>497</v>
      </c>
      <c r="E213" s="16" t="s">
        <v>3</v>
      </c>
      <c r="F213" s="186">
        <v>0</v>
      </c>
      <c r="G213" s="31"/>
      <c r="H213" s="32"/>
    </row>
    <row r="214" spans="1:8" s="2" customFormat="1" ht="16.899999999999999" customHeight="1" x14ac:dyDescent="0.2">
      <c r="A214" s="31"/>
      <c r="B214" s="32"/>
      <c r="C214" s="187" t="s">
        <v>506</v>
      </c>
      <c r="D214" s="31"/>
      <c r="E214" s="31"/>
      <c r="F214" s="31"/>
      <c r="G214" s="31"/>
      <c r="H214" s="32"/>
    </row>
    <row r="215" spans="1:8" s="2" customFormat="1" ht="16.899999999999999" customHeight="1" x14ac:dyDescent="0.2">
      <c r="A215" s="31"/>
      <c r="B215" s="32"/>
      <c r="C215" s="185" t="s">
        <v>275</v>
      </c>
      <c r="D215" s="185" t="s">
        <v>509</v>
      </c>
      <c r="E215" s="16" t="s">
        <v>101</v>
      </c>
      <c r="F215" s="186">
        <v>2.65</v>
      </c>
      <c r="G215" s="31"/>
      <c r="H215" s="32"/>
    </row>
    <row r="216" spans="1:8" s="2" customFormat="1" ht="16.899999999999999" customHeight="1" x14ac:dyDescent="0.2">
      <c r="A216" s="31"/>
      <c r="B216" s="32"/>
      <c r="C216" s="181" t="s">
        <v>115</v>
      </c>
      <c r="D216" s="182" t="s">
        <v>116</v>
      </c>
      <c r="E216" s="183" t="s">
        <v>101</v>
      </c>
      <c r="F216" s="184">
        <v>2.65</v>
      </c>
      <c r="G216" s="31"/>
      <c r="H216" s="32"/>
    </row>
    <row r="217" spans="1:8" s="2" customFormat="1" ht="16.899999999999999" customHeight="1" x14ac:dyDescent="0.2">
      <c r="A217" s="31"/>
      <c r="B217" s="32"/>
      <c r="C217" s="185" t="s">
        <v>3</v>
      </c>
      <c r="D217" s="185" t="s">
        <v>498</v>
      </c>
      <c r="E217" s="16" t="s">
        <v>3</v>
      </c>
      <c r="F217" s="186">
        <v>2.65</v>
      </c>
      <c r="G217" s="31"/>
      <c r="H217" s="32"/>
    </row>
    <row r="218" spans="1:8" s="2" customFormat="1" ht="16.899999999999999" customHeight="1" x14ac:dyDescent="0.2">
      <c r="A218" s="31"/>
      <c r="B218" s="32"/>
      <c r="C218" s="185" t="s">
        <v>3</v>
      </c>
      <c r="D218" s="185" t="s">
        <v>497</v>
      </c>
      <c r="E218" s="16" t="s">
        <v>3</v>
      </c>
      <c r="F218" s="186">
        <v>2.65</v>
      </c>
      <c r="G218" s="31"/>
      <c r="H218" s="32"/>
    </row>
    <row r="219" spans="1:8" s="2" customFormat="1" ht="16.899999999999999" customHeight="1" x14ac:dyDescent="0.2">
      <c r="A219" s="31"/>
      <c r="B219" s="32"/>
      <c r="C219" s="187" t="s">
        <v>506</v>
      </c>
      <c r="D219" s="31"/>
      <c r="E219" s="31"/>
      <c r="F219" s="31"/>
      <c r="G219" s="31"/>
      <c r="H219" s="32"/>
    </row>
    <row r="220" spans="1:8" s="2" customFormat="1" ht="16.899999999999999" customHeight="1" x14ac:dyDescent="0.2">
      <c r="A220" s="31"/>
      <c r="B220" s="32"/>
      <c r="C220" s="185" t="s">
        <v>262</v>
      </c>
      <c r="D220" s="185" t="s">
        <v>510</v>
      </c>
      <c r="E220" s="16" t="s">
        <v>101</v>
      </c>
      <c r="F220" s="186">
        <v>2.65</v>
      </c>
      <c r="G220" s="31"/>
      <c r="H220" s="32"/>
    </row>
    <row r="221" spans="1:8" s="2" customFormat="1" ht="16.899999999999999" customHeight="1" x14ac:dyDescent="0.2">
      <c r="A221" s="31"/>
      <c r="B221" s="32"/>
      <c r="C221" s="185" t="s">
        <v>275</v>
      </c>
      <c r="D221" s="185" t="s">
        <v>509</v>
      </c>
      <c r="E221" s="16" t="s">
        <v>101</v>
      </c>
      <c r="F221" s="186">
        <v>2.65</v>
      </c>
      <c r="G221" s="31"/>
      <c r="H221" s="32"/>
    </row>
    <row r="222" spans="1:8" s="2" customFormat="1" ht="22.5" x14ac:dyDescent="0.2">
      <c r="A222" s="31"/>
      <c r="B222" s="32"/>
      <c r="C222" s="185" t="s">
        <v>303</v>
      </c>
      <c r="D222" s="185" t="s">
        <v>511</v>
      </c>
      <c r="E222" s="16" t="s">
        <v>101</v>
      </c>
      <c r="F222" s="186">
        <v>2.65</v>
      </c>
      <c r="G222" s="31"/>
      <c r="H222" s="32"/>
    </row>
    <row r="223" spans="1:8" s="2" customFormat="1" ht="16.899999999999999" customHeight="1" x14ac:dyDescent="0.2">
      <c r="A223" s="31"/>
      <c r="B223" s="32"/>
      <c r="C223" s="185" t="s">
        <v>329</v>
      </c>
      <c r="D223" s="185" t="s">
        <v>330</v>
      </c>
      <c r="E223" s="16" t="s">
        <v>101</v>
      </c>
      <c r="F223" s="186">
        <v>39.07</v>
      </c>
      <c r="G223" s="31"/>
      <c r="H223" s="32"/>
    </row>
    <row r="224" spans="1:8" s="2" customFormat="1" ht="16.899999999999999" customHeight="1" x14ac:dyDescent="0.2">
      <c r="A224" s="31"/>
      <c r="B224" s="32"/>
      <c r="C224" s="181" t="s">
        <v>99</v>
      </c>
      <c r="D224" s="182" t="s">
        <v>100</v>
      </c>
      <c r="E224" s="183" t="s">
        <v>101</v>
      </c>
      <c r="F224" s="184">
        <v>42.3</v>
      </c>
      <c r="G224" s="31"/>
      <c r="H224" s="32"/>
    </row>
    <row r="225" spans="1:8" s="2" customFormat="1" ht="16.899999999999999" customHeight="1" x14ac:dyDescent="0.2">
      <c r="A225" s="31"/>
      <c r="B225" s="32"/>
      <c r="C225" s="185" t="s">
        <v>3</v>
      </c>
      <c r="D225" s="185" t="s">
        <v>499</v>
      </c>
      <c r="E225" s="16" t="s">
        <v>3</v>
      </c>
      <c r="F225" s="186">
        <v>40.6</v>
      </c>
      <c r="G225" s="31"/>
      <c r="H225" s="32"/>
    </row>
    <row r="226" spans="1:8" s="2" customFormat="1" ht="16.899999999999999" customHeight="1" x14ac:dyDescent="0.2">
      <c r="A226" s="31"/>
      <c r="B226" s="32"/>
      <c r="C226" s="185" t="s">
        <v>3</v>
      </c>
      <c r="D226" s="185" t="s">
        <v>500</v>
      </c>
      <c r="E226" s="16" t="s">
        <v>3</v>
      </c>
      <c r="F226" s="186">
        <v>1.7</v>
      </c>
      <c r="G226" s="31"/>
      <c r="H226" s="32"/>
    </row>
    <row r="227" spans="1:8" s="2" customFormat="1" ht="16.899999999999999" customHeight="1" x14ac:dyDescent="0.2">
      <c r="A227" s="31"/>
      <c r="B227" s="32"/>
      <c r="C227" s="185" t="s">
        <v>3</v>
      </c>
      <c r="D227" s="185" t="s">
        <v>496</v>
      </c>
      <c r="E227" s="16" t="s">
        <v>3</v>
      </c>
      <c r="F227" s="186">
        <v>42.3</v>
      </c>
      <c r="G227" s="31"/>
      <c r="H227" s="32"/>
    </row>
    <row r="228" spans="1:8" s="2" customFormat="1" ht="16.899999999999999" customHeight="1" x14ac:dyDescent="0.2">
      <c r="A228" s="31"/>
      <c r="B228" s="32"/>
      <c r="C228" s="187" t="s">
        <v>506</v>
      </c>
      <c r="D228" s="31"/>
      <c r="E228" s="31"/>
      <c r="F228" s="31"/>
      <c r="G228" s="31"/>
      <c r="H228" s="32"/>
    </row>
    <row r="229" spans="1:8" s="2" customFormat="1" ht="16.899999999999999" customHeight="1" x14ac:dyDescent="0.2">
      <c r="A229" s="31"/>
      <c r="B229" s="32"/>
      <c r="C229" s="185" t="s">
        <v>266</v>
      </c>
      <c r="D229" s="185" t="s">
        <v>512</v>
      </c>
      <c r="E229" s="16" t="s">
        <v>101</v>
      </c>
      <c r="F229" s="186">
        <v>42.3</v>
      </c>
      <c r="G229" s="31"/>
      <c r="H229" s="32"/>
    </row>
    <row r="230" spans="1:8" s="2" customFormat="1" ht="16.899999999999999" customHeight="1" x14ac:dyDescent="0.2">
      <c r="A230" s="31"/>
      <c r="B230" s="32"/>
      <c r="C230" s="185" t="s">
        <v>296</v>
      </c>
      <c r="D230" s="185" t="s">
        <v>513</v>
      </c>
      <c r="E230" s="16" t="s">
        <v>101</v>
      </c>
      <c r="F230" s="186">
        <v>42.3</v>
      </c>
      <c r="G230" s="31"/>
      <c r="H230" s="32"/>
    </row>
    <row r="231" spans="1:8" s="2" customFormat="1" ht="22.5" x14ac:dyDescent="0.2">
      <c r="A231" s="31"/>
      <c r="B231" s="32"/>
      <c r="C231" s="185" t="s">
        <v>299</v>
      </c>
      <c r="D231" s="185" t="s">
        <v>514</v>
      </c>
      <c r="E231" s="16" t="s">
        <v>101</v>
      </c>
      <c r="F231" s="186">
        <v>42.3</v>
      </c>
      <c r="G231" s="31"/>
      <c r="H231" s="32"/>
    </row>
    <row r="232" spans="1:8" s="2" customFormat="1" ht="16.899999999999999" customHeight="1" x14ac:dyDescent="0.2">
      <c r="A232" s="31"/>
      <c r="B232" s="32"/>
      <c r="C232" s="185" t="s">
        <v>307</v>
      </c>
      <c r="D232" s="185" t="s">
        <v>515</v>
      </c>
      <c r="E232" s="16" t="s">
        <v>101</v>
      </c>
      <c r="F232" s="186">
        <v>42.3</v>
      </c>
      <c r="G232" s="31"/>
      <c r="H232" s="32"/>
    </row>
    <row r="233" spans="1:8" s="2" customFormat="1" ht="16.899999999999999" customHeight="1" x14ac:dyDescent="0.2">
      <c r="A233" s="31"/>
      <c r="B233" s="32"/>
      <c r="C233" s="185" t="s">
        <v>344</v>
      </c>
      <c r="D233" s="185" t="s">
        <v>516</v>
      </c>
      <c r="E233" s="16" t="s">
        <v>101</v>
      </c>
      <c r="F233" s="186">
        <v>42.3</v>
      </c>
      <c r="G233" s="31"/>
      <c r="H233" s="32"/>
    </row>
    <row r="234" spans="1:8" s="2" customFormat="1" ht="16.899999999999999" customHeight="1" x14ac:dyDescent="0.2">
      <c r="A234" s="31"/>
      <c r="B234" s="32"/>
      <c r="C234" s="185" t="s">
        <v>352</v>
      </c>
      <c r="D234" s="185" t="s">
        <v>517</v>
      </c>
      <c r="E234" s="16" t="s">
        <v>101</v>
      </c>
      <c r="F234" s="186">
        <v>42.3</v>
      </c>
      <c r="G234" s="31"/>
      <c r="H234" s="32"/>
    </row>
    <row r="235" spans="1:8" s="2" customFormat="1" ht="22.5" x14ac:dyDescent="0.2">
      <c r="A235" s="31"/>
      <c r="B235" s="32"/>
      <c r="C235" s="185" t="s">
        <v>158</v>
      </c>
      <c r="D235" s="185" t="s">
        <v>518</v>
      </c>
      <c r="E235" s="16" t="s">
        <v>106</v>
      </c>
      <c r="F235" s="186">
        <v>63.45</v>
      </c>
      <c r="G235" s="31"/>
      <c r="H235" s="32"/>
    </row>
    <row r="236" spans="1:8" s="2" customFormat="1" ht="16.899999999999999" customHeight="1" x14ac:dyDescent="0.2">
      <c r="A236" s="31"/>
      <c r="B236" s="32"/>
      <c r="C236" s="185" t="s">
        <v>165</v>
      </c>
      <c r="D236" s="185" t="s">
        <v>519</v>
      </c>
      <c r="E236" s="16" t="s">
        <v>106</v>
      </c>
      <c r="F236" s="186">
        <v>373.8</v>
      </c>
      <c r="G236" s="31"/>
      <c r="H236" s="32"/>
    </row>
    <row r="237" spans="1:8" s="2" customFormat="1" ht="16.899999999999999" customHeight="1" x14ac:dyDescent="0.2">
      <c r="A237" s="31"/>
      <c r="B237" s="32"/>
      <c r="C237" s="181" t="s">
        <v>104</v>
      </c>
      <c r="D237" s="182" t="s">
        <v>105</v>
      </c>
      <c r="E237" s="183" t="s">
        <v>106</v>
      </c>
      <c r="F237" s="184">
        <v>267.84899999999999</v>
      </c>
      <c r="G237" s="31"/>
      <c r="H237" s="32"/>
    </row>
    <row r="238" spans="1:8" s="2" customFormat="1" ht="16.899999999999999" customHeight="1" x14ac:dyDescent="0.2">
      <c r="A238" s="31"/>
      <c r="B238" s="32"/>
      <c r="C238" s="185" t="s">
        <v>3</v>
      </c>
      <c r="D238" s="185" t="s">
        <v>501</v>
      </c>
      <c r="E238" s="16" t="s">
        <v>3</v>
      </c>
      <c r="F238" s="186">
        <v>263.34399999999999</v>
      </c>
      <c r="G238" s="31"/>
      <c r="H238" s="32"/>
    </row>
    <row r="239" spans="1:8" s="2" customFormat="1" ht="16.899999999999999" customHeight="1" x14ac:dyDescent="0.2">
      <c r="A239" s="31"/>
      <c r="B239" s="32"/>
      <c r="C239" s="185" t="s">
        <v>3</v>
      </c>
      <c r="D239" s="185" t="s">
        <v>502</v>
      </c>
      <c r="E239" s="16" t="s">
        <v>3</v>
      </c>
      <c r="F239" s="186">
        <v>4.5049999999999999</v>
      </c>
      <c r="G239" s="31"/>
      <c r="H239" s="32"/>
    </row>
    <row r="240" spans="1:8" s="2" customFormat="1" ht="16.899999999999999" customHeight="1" x14ac:dyDescent="0.2">
      <c r="A240" s="31"/>
      <c r="B240" s="32"/>
      <c r="C240" s="185" t="s">
        <v>3</v>
      </c>
      <c r="D240" s="185" t="s">
        <v>496</v>
      </c>
      <c r="E240" s="16" t="s">
        <v>3</v>
      </c>
      <c r="F240" s="186">
        <v>267.84899999999999</v>
      </c>
      <c r="G240" s="31"/>
      <c r="H240" s="32"/>
    </row>
    <row r="241" spans="1:8" s="2" customFormat="1" ht="16.899999999999999" customHeight="1" x14ac:dyDescent="0.2">
      <c r="A241" s="31"/>
      <c r="B241" s="32"/>
      <c r="C241" s="187" t="s">
        <v>506</v>
      </c>
      <c r="D241" s="31"/>
      <c r="E241" s="31"/>
      <c r="F241" s="31"/>
      <c r="G241" s="31"/>
      <c r="H241" s="32"/>
    </row>
    <row r="242" spans="1:8" s="2" customFormat="1" ht="16.899999999999999" customHeight="1" x14ac:dyDescent="0.2">
      <c r="A242" s="31"/>
      <c r="B242" s="32"/>
      <c r="C242" s="185" t="s">
        <v>216</v>
      </c>
      <c r="D242" s="185" t="s">
        <v>520</v>
      </c>
      <c r="E242" s="16" t="s">
        <v>106</v>
      </c>
      <c r="F242" s="186">
        <v>267.84899999999999</v>
      </c>
      <c r="G242" s="31"/>
      <c r="H242" s="32"/>
    </row>
    <row r="243" spans="1:8" s="2" customFormat="1" ht="16.899999999999999" customHeight="1" x14ac:dyDescent="0.2">
      <c r="A243" s="31"/>
      <c r="B243" s="32"/>
      <c r="C243" s="185" t="s">
        <v>227</v>
      </c>
      <c r="D243" s="185" t="s">
        <v>521</v>
      </c>
      <c r="E243" s="16" t="s">
        <v>106</v>
      </c>
      <c r="F243" s="186">
        <v>267.84899999999999</v>
      </c>
      <c r="G243" s="31"/>
      <c r="H243" s="32"/>
    </row>
    <row r="244" spans="1:8" s="2" customFormat="1" ht="16.899999999999999" customHeight="1" x14ac:dyDescent="0.2">
      <c r="A244" s="31"/>
      <c r="B244" s="32"/>
      <c r="C244" s="185" t="s">
        <v>232</v>
      </c>
      <c r="D244" s="185" t="s">
        <v>522</v>
      </c>
      <c r="E244" s="16" t="s">
        <v>106</v>
      </c>
      <c r="F244" s="186">
        <v>267.84899999999999</v>
      </c>
      <c r="G244" s="31"/>
      <c r="H244" s="32"/>
    </row>
    <row r="245" spans="1:8" s="2" customFormat="1" ht="16.899999999999999" customHeight="1" x14ac:dyDescent="0.2">
      <c r="A245" s="31"/>
      <c r="B245" s="32"/>
      <c r="C245" s="185" t="s">
        <v>280</v>
      </c>
      <c r="D245" s="185" t="s">
        <v>523</v>
      </c>
      <c r="E245" s="16" t="s">
        <v>106</v>
      </c>
      <c r="F245" s="186">
        <v>267.84899999999999</v>
      </c>
      <c r="G245" s="31"/>
      <c r="H245" s="32"/>
    </row>
    <row r="246" spans="1:8" s="2" customFormat="1" ht="16.899999999999999" customHeight="1" x14ac:dyDescent="0.2">
      <c r="A246" s="31"/>
      <c r="B246" s="32"/>
      <c r="C246" s="185" t="s">
        <v>360</v>
      </c>
      <c r="D246" s="185" t="s">
        <v>3</v>
      </c>
      <c r="E246" s="16" t="s">
        <v>106</v>
      </c>
      <c r="F246" s="186">
        <v>267.84899999999999</v>
      </c>
      <c r="G246" s="31"/>
      <c r="H246" s="32"/>
    </row>
    <row r="247" spans="1:8" s="2" customFormat="1" ht="16.899999999999999" customHeight="1" x14ac:dyDescent="0.2">
      <c r="A247" s="31"/>
      <c r="B247" s="32"/>
      <c r="C247" s="185" t="s">
        <v>364</v>
      </c>
      <c r="D247" s="185" t="s">
        <v>524</v>
      </c>
      <c r="E247" s="16" t="s">
        <v>106</v>
      </c>
      <c r="F247" s="186">
        <v>267.84899999999999</v>
      </c>
      <c r="G247" s="31"/>
      <c r="H247" s="32"/>
    </row>
    <row r="248" spans="1:8" s="2" customFormat="1" ht="16.899999999999999" customHeight="1" x14ac:dyDescent="0.2">
      <c r="A248" s="31"/>
      <c r="B248" s="32"/>
      <c r="C248" s="185" t="s">
        <v>372</v>
      </c>
      <c r="D248" s="185" t="s">
        <v>525</v>
      </c>
      <c r="E248" s="16" t="s">
        <v>106</v>
      </c>
      <c r="F248" s="186">
        <v>267.84899999999999</v>
      </c>
      <c r="G248" s="31"/>
      <c r="H248" s="32"/>
    </row>
    <row r="249" spans="1:8" s="2" customFormat="1" ht="16.899999999999999" customHeight="1" x14ac:dyDescent="0.2">
      <c r="A249" s="31"/>
      <c r="B249" s="32"/>
      <c r="C249" s="185" t="s">
        <v>221</v>
      </c>
      <c r="D249" s="185" t="s">
        <v>222</v>
      </c>
      <c r="E249" s="16" t="s">
        <v>223</v>
      </c>
      <c r="F249" s="186">
        <v>2.411</v>
      </c>
      <c r="G249" s="31"/>
      <c r="H249" s="32"/>
    </row>
    <row r="250" spans="1:8" s="2" customFormat="1" ht="16.899999999999999" customHeight="1" x14ac:dyDescent="0.2">
      <c r="A250" s="31"/>
      <c r="B250" s="32"/>
      <c r="C250" s="185" t="s">
        <v>221</v>
      </c>
      <c r="D250" s="185" t="s">
        <v>222</v>
      </c>
      <c r="E250" s="16" t="s">
        <v>223</v>
      </c>
      <c r="F250" s="186">
        <v>0.80400000000000005</v>
      </c>
      <c r="G250" s="31"/>
      <c r="H250" s="32"/>
    </row>
    <row r="251" spans="1:8" s="2" customFormat="1" ht="16.899999999999999" customHeight="1" x14ac:dyDescent="0.2">
      <c r="A251" s="31"/>
      <c r="B251" s="32"/>
      <c r="C251" s="181" t="s">
        <v>112</v>
      </c>
      <c r="D251" s="182" t="s">
        <v>113</v>
      </c>
      <c r="E251" s="183" t="s">
        <v>101</v>
      </c>
      <c r="F251" s="184">
        <v>3.5</v>
      </c>
      <c r="G251" s="31"/>
      <c r="H251" s="32"/>
    </row>
    <row r="252" spans="1:8" s="2" customFormat="1" ht="16.899999999999999" customHeight="1" x14ac:dyDescent="0.2">
      <c r="A252" s="31"/>
      <c r="B252" s="32"/>
      <c r="C252" s="185" t="s">
        <v>3</v>
      </c>
      <c r="D252" s="185" t="s">
        <v>114</v>
      </c>
      <c r="E252" s="16" t="s">
        <v>3</v>
      </c>
      <c r="F252" s="186">
        <v>3.5</v>
      </c>
      <c r="G252" s="31"/>
      <c r="H252" s="32"/>
    </row>
    <row r="253" spans="1:8" s="2" customFormat="1" ht="16.899999999999999" customHeight="1" x14ac:dyDescent="0.2">
      <c r="A253" s="31"/>
      <c r="B253" s="32"/>
      <c r="C253" s="185" t="s">
        <v>3</v>
      </c>
      <c r="D253" s="185" t="s">
        <v>496</v>
      </c>
      <c r="E253" s="16" t="s">
        <v>3</v>
      </c>
      <c r="F253" s="186">
        <v>3.5</v>
      </c>
      <c r="G253" s="31"/>
      <c r="H253" s="32"/>
    </row>
    <row r="254" spans="1:8" s="2" customFormat="1" ht="16.899999999999999" customHeight="1" x14ac:dyDescent="0.2">
      <c r="A254" s="31"/>
      <c r="B254" s="32"/>
      <c r="C254" s="187" t="s">
        <v>506</v>
      </c>
      <c r="D254" s="31"/>
      <c r="E254" s="31"/>
      <c r="F254" s="31"/>
      <c r="G254" s="31"/>
      <c r="H254" s="32"/>
    </row>
    <row r="255" spans="1:8" s="2" customFormat="1" ht="16.899999999999999" customHeight="1" x14ac:dyDescent="0.2">
      <c r="A255" s="31"/>
      <c r="B255" s="32"/>
      <c r="C255" s="185" t="s">
        <v>251</v>
      </c>
      <c r="D255" s="185" t="s">
        <v>526</v>
      </c>
      <c r="E255" s="16" t="s">
        <v>101</v>
      </c>
      <c r="F255" s="186">
        <v>3.5</v>
      </c>
      <c r="G255" s="31"/>
      <c r="H255" s="32"/>
    </row>
    <row r="256" spans="1:8" s="2" customFormat="1" ht="16.899999999999999" customHeight="1" x14ac:dyDescent="0.2">
      <c r="A256" s="31"/>
      <c r="B256" s="32"/>
      <c r="C256" s="185" t="s">
        <v>288</v>
      </c>
      <c r="D256" s="185" t="s">
        <v>527</v>
      </c>
      <c r="E256" s="16" t="s">
        <v>101</v>
      </c>
      <c r="F256" s="186">
        <v>3.5</v>
      </c>
      <c r="G256" s="31"/>
      <c r="H256" s="32"/>
    </row>
    <row r="257" spans="1:8" s="2" customFormat="1" ht="16.899999999999999" customHeight="1" x14ac:dyDescent="0.2">
      <c r="A257" s="31"/>
      <c r="B257" s="32"/>
      <c r="C257" s="185" t="s">
        <v>329</v>
      </c>
      <c r="D257" s="185" t="s">
        <v>330</v>
      </c>
      <c r="E257" s="16" t="s">
        <v>101</v>
      </c>
      <c r="F257" s="186">
        <v>39.07</v>
      </c>
      <c r="G257" s="31"/>
      <c r="H257" s="32"/>
    </row>
    <row r="258" spans="1:8" s="2" customFormat="1" ht="16.899999999999999" customHeight="1" x14ac:dyDescent="0.2">
      <c r="A258" s="31"/>
      <c r="B258" s="32"/>
      <c r="C258" s="181" t="s">
        <v>109</v>
      </c>
      <c r="D258" s="182" t="s">
        <v>110</v>
      </c>
      <c r="E258" s="183" t="s">
        <v>101</v>
      </c>
      <c r="F258" s="184">
        <v>25.42</v>
      </c>
      <c r="G258" s="31"/>
      <c r="H258" s="32"/>
    </row>
    <row r="259" spans="1:8" s="2" customFormat="1" ht="16.899999999999999" customHeight="1" x14ac:dyDescent="0.2">
      <c r="A259" s="31"/>
      <c r="B259" s="32"/>
      <c r="C259" s="185" t="s">
        <v>3</v>
      </c>
      <c r="D259" s="185" t="s">
        <v>503</v>
      </c>
      <c r="E259" s="16" t="s">
        <v>3</v>
      </c>
      <c r="F259" s="186">
        <v>22.12</v>
      </c>
      <c r="G259" s="31"/>
      <c r="H259" s="32"/>
    </row>
    <row r="260" spans="1:8" s="2" customFormat="1" ht="16.899999999999999" customHeight="1" x14ac:dyDescent="0.2">
      <c r="A260" s="31"/>
      <c r="B260" s="32"/>
      <c r="C260" s="185" t="s">
        <v>3</v>
      </c>
      <c r="D260" s="185" t="s">
        <v>504</v>
      </c>
      <c r="E260" s="16" t="s">
        <v>3</v>
      </c>
      <c r="F260" s="186">
        <v>3.3</v>
      </c>
      <c r="G260" s="31"/>
      <c r="H260" s="32"/>
    </row>
    <row r="261" spans="1:8" s="2" customFormat="1" ht="16.899999999999999" customHeight="1" x14ac:dyDescent="0.2">
      <c r="A261" s="31"/>
      <c r="B261" s="32"/>
      <c r="C261" s="185" t="s">
        <v>3</v>
      </c>
      <c r="D261" s="185" t="s">
        <v>496</v>
      </c>
      <c r="E261" s="16" t="s">
        <v>3</v>
      </c>
      <c r="F261" s="186">
        <v>25.42</v>
      </c>
      <c r="G261" s="31"/>
      <c r="H261" s="32"/>
    </row>
    <row r="262" spans="1:8" s="2" customFormat="1" ht="16.899999999999999" customHeight="1" x14ac:dyDescent="0.2">
      <c r="A262" s="31"/>
      <c r="B262" s="32"/>
      <c r="C262" s="187" t="s">
        <v>506</v>
      </c>
      <c r="D262" s="31"/>
      <c r="E262" s="31"/>
      <c r="F262" s="31"/>
      <c r="G262" s="31"/>
      <c r="H262" s="32"/>
    </row>
    <row r="263" spans="1:8" s="2" customFormat="1" ht="16.899999999999999" customHeight="1" x14ac:dyDescent="0.2">
      <c r="A263" s="31"/>
      <c r="B263" s="32"/>
      <c r="C263" s="185" t="s">
        <v>241</v>
      </c>
      <c r="D263" s="185" t="s">
        <v>3</v>
      </c>
      <c r="E263" s="16" t="s">
        <v>101</v>
      </c>
      <c r="F263" s="186">
        <v>25.42</v>
      </c>
      <c r="G263" s="31"/>
      <c r="H263" s="32"/>
    </row>
    <row r="264" spans="1:8" s="2" customFormat="1" ht="16.899999999999999" customHeight="1" x14ac:dyDescent="0.2">
      <c r="A264" s="31"/>
      <c r="B264" s="32"/>
      <c r="C264" s="185" t="s">
        <v>254</v>
      </c>
      <c r="D264" s="185" t="s">
        <v>528</v>
      </c>
      <c r="E264" s="16" t="s">
        <v>101</v>
      </c>
      <c r="F264" s="186">
        <v>25.42</v>
      </c>
      <c r="G264" s="31"/>
      <c r="H264" s="32"/>
    </row>
    <row r="265" spans="1:8" s="2" customFormat="1" ht="16.899999999999999" customHeight="1" x14ac:dyDescent="0.2">
      <c r="A265" s="31"/>
      <c r="B265" s="32"/>
      <c r="C265" s="185" t="s">
        <v>258</v>
      </c>
      <c r="D265" s="185" t="s">
        <v>529</v>
      </c>
      <c r="E265" s="16" t="s">
        <v>101</v>
      </c>
      <c r="F265" s="186">
        <v>25.42</v>
      </c>
      <c r="G265" s="31"/>
      <c r="H265" s="32"/>
    </row>
    <row r="266" spans="1:8" s="2" customFormat="1" ht="16.899999999999999" customHeight="1" x14ac:dyDescent="0.2">
      <c r="A266" s="31"/>
      <c r="B266" s="32"/>
      <c r="C266" s="185" t="s">
        <v>292</v>
      </c>
      <c r="D266" s="185" t="s">
        <v>530</v>
      </c>
      <c r="E266" s="16" t="s">
        <v>101</v>
      </c>
      <c r="F266" s="186">
        <v>25.42</v>
      </c>
      <c r="G266" s="31"/>
      <c r="H266" s="32"/>
    </row>
    <row r="267" spans="1:8" s="2" customFormat="1" ht="16.899999999999999" customHeight="1" x14ac:dyDescent="0.2">
      <c r="A267" s="31"/>
      <c r="B267" s="32"/>
      <c r="C267" s="185" t="s">
        <v>329</v>
      </c>
      <c r="D267" s="185" t="s">
        <v>330</v>
      </c>
      <c r="E267" s="16" t="s">
        <v>101</v>
      </c>
      <c r="F267" s="186">
        <v>39.07</v>
      </c>
      <c r="G267" s="31"/>
      <c r="H267" s="32"/>
    </row>
    <row r="268" spans="1:8" s="2" customFormat="1" ht="7.35" customHeight="1" x14ac:dyDescent="0.2">
      <c r="A268" s="31"/>
      <c r="B268" s="41"/>
      <c r="C268" s="42"/>
      <c r="D268" s="42"/>
      <c r="E268" s="42"/>
      <c r="F268" s="42"/>
      <c r="G268" s="42"/>
      <c r="H268" s="32"/>
    </row>
    <row r="269" spans="1:8" s="2" customFormat="1" x14ac:dyDescent="0.2">
      <c r="A269" s="31"/>
      <c r="B269" s="31"/>
      <c r="C269" s="31"/>
      <c r="D269" s="31"/>
      <c r="E269" s="31"/>
      <c r="F269" s="31"/>
      <c r="G269" s="31"/>
      <c r="H269" s="31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8"/>
  <sheetViews>
    <sheetView showGridLines="0" zoomScale="110" zoomScaleNormal="110" workbookViewId="0"/>
  </sheetViews>
  <sheetFormatPr defaultRowHeight="11.25" x14ac:dyDescent="0.2"/>
  <cols>
    <col min="1" max="1" width="8.33203125" style="188" customWidth="1"/>
    <col min="2" max="2" width="1.6640625" style="188" customWidth="1"/>
    <col min="3" max="4" width="5" style="188" customWidth="1"/>
    <col min="5" max="5" width="11.6640625" style="188" customWidth="1"/>
    <col min="6" max="6" width="9.1640625" style="188" customWidth="1"/>
    <col min="7" max="7" width="5" style="188" customWidth="1"/>
    <col min="8" max="8" width="77.83203125" style="188" customWidth="1"/>
    <col min="9" max="10" width="20" style="188" customWidth="1"/>
    <col min="11" max="11" width="1.6640625" style="188" customWidth="1"/>
  </cols>
  <sheetData>
    <row r="1" spans="2:11" s="1" customFormat="1" ht="37.5" customHeight="1" x14ac:dyDescent="0.2"/>
    <row r="2" spans="2:11" s="1" customFormat="1" ht="7.5" customHeight="1" x14ac:dyDescent="0.2">
      <c r="B2" s="189"/>
      <c r="C2" s="190"/>
      <c r="D2" s="190"/>
      <c r="E2" s="190"/>
      <c r="F2" s="190"/>
      <c r="G2" s="190"/>
      <c r="H2" s="190"/>
      <c r="I2" s="190"/>
      <c r="J2" s="190"/>
      <c r="K2" s="191"/>
    </row>
    <row r="3" spans="2:11" s="14" customFormat="1" ht="45" customHeight="1" x14ac:dyDescent="0.2">
      <c r="B3" s="192"/>
      <c r="C3" s="316" t="s">
        <v>541</v>
      </c>
      <c r="D3" s="316"/>
      <c r="E3" s="316"/>
      <c r="F3" s="316"/>
      <c r="G3" s="316"/>
      <c r="H3" s="316"/>
      <c r="I3" s="316"/>
      <c r="J3" s="316"/>
      <c r="K3" s="193"/>
    </row>
    <row r="4" spans="2:11" s="1" customFormat="1" ht="25.5" customHeight="1" x14ac:dyDescent="0.3">
      <c r="B4" s="194"/>
      <c r="C4" s="317" t="s">
        <v>542</v>
      </c>
      <c r="D4" s="317"/>
      <c r="E4" s="317"/>
      <c r="F4" s="317"/>
      <c r="G4" s="317"/>
      <c r="H4" s="317"/>
      <c r="I4" s="317"/>
      <c r="J4" s="317"/>
      <c r="K4" s="195"/>
    </row>
    <row r="5" spans="2:11" s="1" customFormat="1" ht="5.25" customHeight="1" x14ac:dyDescent="0.2">
      <c r="B5" s="194"/>
      <c r="C5" s="196"/>
      <c r="D5" s="196"/>
      <c r="E5" s="196"/>
      <c r="F5" s="196"/>
      <c r="G5" s="196"/>
      <c r="H5" s="196"/>
      <c r="I5" s="196"/>
      <c r="J5" s="196"/>
      <c r="K5" s="195"/>
    </row>
    <row r="6" spans="2:11" s="1" customFormat="1" ht="15" customHeight="1" x14ac:dyDescent="0.2">
      <c r="B6" s="194"/>
      <c r="C6" s="315" t="s">
        <v>543</v>
      </c>
      <c r="D6" s="315"/>
      <c r="E6" s="315"/>
      <c r="F6" s="315"/>
      <c r="G6" s="315"/>
      <c r="H6" s="315"/>
      <c r="I6" s="315"/>
      <c r="J6" s="315"/>
      <c r="K6" s="195"/>
    </row>
    <row r="7" spans="2:11" s="1" customFormat="1" ht="15" customHeight="1" x14ac:dyDescent="0.2">
      <c r="B7" s="198"/>
      <c r="C7" s="315" t="s">
        <v>544</v>
      </c>
      <c r="D7" s="315"/>
      <c r="E7" s="315"/>
      <c r="F7" s="315"/>
      <c r="G7" s="315"/>
      <c r="H7" s="315"/>
      <c r="I7" s="315"/>
      <c r="J7" s="315"/>
      <c r="K7" s="195"/>
    </row>
    <row r="8" spans="2:11" s="1" customFormat="1" ht="12.75" customHeight="1" x14ac:dyDescent="0.2">
      <c r="B8" s="198"/>
      <c r="C8" s="197"/>
      <c r="D8" s="197"/>
      <c r="E8" s="197"/>
      <c r="F8" s="197"/>
      <c r="G8" s="197"/>
      <c r="H8" s="197"/>
      <c r="I8" s="197"/>
      <c r="J8" s="197"/>
      <c r="K8" s="195"/>
    </row>
    <row r="9" spans="2:11" s="1" customFormat="1" ht="15" customHeight="1" x14ac:dyDescent="0.2">
      <c r="B9" s="198"/>
      <c r="C9" s="315" t="s">
        <v>545</v>
      </c>
      <c r="D9" s="315"/>
      <c r="E9" s="315"/>
      <c r="F9" s="315"/>
      <c r="G9" s="315"/>
      <c r="H9" s="315"/>
      <c r="I9" s="315"/>
      <c r="J9" s="315"/>
      <c r="K9" s="195"/>
    </row>
    <row r="10" spans="2:11" s="1" customFormat="1" ht="15" customHeight="1" x14ac:dyDescent="0.2">
      <c r="B10" s="198"/>
      <c r="C10" s="197"/>
      <c r="D10" s="315" t="s">
        <v>546</v>
      </c>
      <c r="E10" s="315"/>
      <c r="F10" s="315"/>
      <c r="G10" s="315"/>
      <c r="H10" s="315"/>
      <c r="I10" s="315"/>
      <c r="J10" s="315"/>
      <c r="K10" s="195"/>
    </row>
    <row r="11" spans="2:11" s="1" customFormat="1" ht="15" customHeight="1" x14ac:dyDescent="0.2">
      <c r="B11" s="198"/>
      <c r="C11" s="199"/>
      <c r="D11" s="315" t="s">
        <v>547</v>
      </c>
      <c r="E11" s="315"/>
      <c r="F11" s="315"/>
      <c r="G11" s="315"/>
      <c r="H11" s="315"/>
      <c r="I11" s="315"/>
      <c r="J11" s="315"/>
      <c r="K11" s="195"/>
    </row>
    <row r="12" spans="2:11" s="1" customFormat="1" ht="15" customHeight="1" x14ac:dyDescent="0.2">
      <c r="B12" s="198"/>
      <c r="C12" s="199"/>
      <c r="D12" s="197"/>
      <c r="E12" s="197"/>
      <c r="F12" s="197"/>
      <c r="G12" s="197"/>
      <c r="H12" s="197"/>
      <c r="I12" s="197"/>
      <c r="J12" s="197"/>
      <c r="K12" s="195"/>
    </row>
    <row r="13" spans="2:11" s="1" customFormat="1" ht="15" customHeight="1" x14ac:dyDescent="0.2">
      <c r="B13" s="198"/>
      <c r="C13" s="199"/>
      <c r="D13" s="200" t="s">
        <v>548</v>
      </c>
      <c r="E13" s="197"/>
      <c r="F13" s="197"/>
      <c r="G13" s="197"/>
      <c r="H13" s="197"/>
      <c r="I13" s="197"/>
      <c r="J13" s="197"/>
      <c r="K13" s="195"/>
    </row>
    <row r="14" spans="2:11" s="1" customFormat="1" ht="12.75" customHeight="1" x14ac:dyDescent="0.2">
      <c r="B14" s="198"/>
      <c r="C14" s="199"/>
      <c r="D14" s="199"/>
      <c r="E14" s="199"/>
      <c r="F14" s="199"/>
      <c r="G14" s="199"/>
      <c r="H14" s="199"/>
      <c r="I14" s="199"/>
      <c r="J14" s="199"/>
      <c r="K14" s="195"/>
    </row>
    <row r="15" spans="2:11" s="1" customFormat="1" ht="15" customHeight="1" x14ac:dyDescent="0.2">
      <c r="B15" s="198"/>
      <c r="C15" s="199"/>
      <c r="D15" s="315" t="s">
        <v>549</v>
      </c>
      <c r="E15" s="315"/>
      <c r="F15" s="315"/>
      <c r="G15" s="315"/>
      <c r="H15" s="315"/>
      <c r="I15" s="315"/>
      <c r="J15" s="315"/>
      <c r="K15" s="195"/>
    </row>
    <row r="16" spans="2:11" s="1" customFormat="1" ht="15" customHeight="1" x14ac:dyDescent="0.2">
      <c r="B16" s="198"/>
      <c r="C16" s="199"/>
      <c r="D16" s="315" t="s">
        <v>550</v>
      </c>
      <c r="E16" s="315"/>
      <c r="F16" s="315"/>
      <c r="G16" s="315"/>
      <c r="H16" s="315"/>
      <c r="I16" s="315"/>
      <c r="J16" s="315"/>
      <c r="K16" s="195"/>
    </row>
    <row r="17" spans="2:11" s="1" customFormat="1" ht="15" customHeight="1" x14ac:dyDescent="0.2">
      <c r="B17" s="198"/>
      <c r="C17" s="199"/>
      <c r="D17" s="315" t="s">
        <v>551</v>
      </c>
      <c r="E17" s="315"/>
      <c r="F17" s="315"/>
      <c r="G17" s="315"/>
      <c r="H17" s="315"/>
      <c r="I17" s="315"/>
      <c r="J17" s="315"/>
      <c r="K17" s="195"/>
    </row>
    <row r="18" spans="2:11" s="1" customFormat="1" ht="15" customHeight="1" x14ac:dyDescent="0.2">
      <c r="B18" s="198"/>
      <c r="C18" s="199"/>
      <c r="D18" s="199"/>
      <c r="E18" s="201" t="s">
        <v>78</v>
      </c>
      <c r="F18" s="315" t="s">
        <v>552</v>
      </c>
      <c r="G18" s="315"/>
      <c r="H18" s="315"/>
      <c r="I18" s="315"/>
      <c r="J18" s="315"/>
      <c r="K18" s="195"/>
    </row>
    <row r="19" spans="2:11" s="1" customFormat="1" ht="15" customHeight="1" x14ac:dyDescent="0.2">
      <c r="B19" s="198"/>
      <c r="C19" s="199"/>
      <c r="D19" s="199"/>
      <c r="E19" s="201" t="s">
        <v>553</v>
      </c>
      <c r="F19" s="315" t="s">
        <v>554</v>
      </c>
      <c r="G19" s="315"/>
      <c r="H19" s="315"/>
      <c r="I19" s="315"/>
      <c r="J19" s="315"/>
      <c r="K19" s="195"/>
    </row>
    <row r="20" spans="2:11" s="1" customFormat="1" ht="15" customHeight="1" x14ac:dyDescent="0.2">
      <c r="B20" s="198"/>
      <c r="C20" s="199"/>
      <c r="D20" s="199"/>
      <c r="E20" s="201" t="s">
        <v>555</v>
      </c>
      <c r="F20" s="315" t="s">
        <v>556</v>
      </c>
      <c r="G20" s="315"/>
      <c r="H20" s="315"/>
      <c r="I20" s="315"/>
      <c r="J20" s="315"/>
      <c r="K20" s="195"/>
    </row>
    <row r="21" spans="2:11" s="1" customFormat="1" ht="15" customHeight="1" x14ac:dyDescent="0.2">
      <c r="B21" s="198"/>
      <c r="C21" s="199"/>
      <c r="D21" s="199"/>
      <c r="E21" s="201" t="s">
        <v>87</v>
      </c>
      <c r="F21" s="315" t="s">
        <v>557</v>
      </c>
      <c r="G21" s="315"/>
      <c r="H21" s="315"/>
      <c r="I21" s="315"/>
      <c r="J21" s="315"/>
      <c r="K21" s="195"/>
    </row>
    <row r="22" spans="2:11" s="1" customFormat="1" ht="15" customHeight="1" x14ac:dyDescent="0.2">
      <c r="B22" s="198"/>
      <c r="C22" s="199"/>
      <c r="D22" s="199"/>
      <c r="E22" s="201" t="s">
        <v>558</v>
      </c>
      <c r="F22" s="315" t="s">
        <v>559</v>
      </c>
      <c r="G22" s="315"/>
      <c r="H22" s="315"/>
      <c r="I22" s="315"/>
      <c r="J22" s="315"/>
      <c r="K22" s="195"/>
    </row>
    <row r="23" spans="2:11" s="1" customFormat="1" ht="15" customHeight="1" x14ac:dyDescent="0.2">
      <c r="B23" s="198"/>
      <c r="C23" s="199"/>
      <c r="D23" s="199"/>
      <c r="E23" s="201" t="s">
        <v>85</v>
      </c>
      <c r="F23" s="315" t="s">
        <v>560</v>
      </c>
      <c r="G23" s="315"/>
      <c r="H23" s="315"/>
      <c r="I23" s="315"/>
      <c r="J23" s="315"/>
      <c r="K23" s="195"/>
    </row>
    <row r="24" spans="2:11" s="1" customFormat="1" ht="12.75" customHeight="1" x14ac:dyDescent="0.2">
      <c r="B24" s="198"/>
      <c r="C24" s="199"/>
      <c r="D24" s="199"/>
      <c r="E24" s="199"/>
      <c r="F24" s="199"/>
      <c r="G24" s="199"/>
      <c r="H24" s="199"/>
      <c r="I24" s="199"/>
      <c r="J24" s="199"/>
      <c r="K24" s="195"/>
    </row>
    <row r="25" spans="2:11" s="1" customFormat="1" ht="15" customHeight="1" x14ac:dyDescent="0.2">
      <c r="B25" s="198"/>
      <c r="C25" s="315" t="s">
        <v>561</v>
      </c>
      <c r="D25" s="315"/>
      <c r="E25" s="315"/>
      <c r="F25" s="315"/>
      <c r="G25" s="315"/>
      <c r="H25" s="315"/>
      <c r="I25" s="315"/>
      <c r="J25" s="315"/>
      <c r="K25" s="195"/>
    </row>
    <row r="26" spans="2:11" s="1" customFormat="1" ht="15" customHeight="1" x14ac:dyDescent="0.2">
      <c r="B26" s="198"/>
      <c r="C26" s="315" t="s">
        <v>562</v>
      </c>
      <c r="D26" s="315"/>
      <c r="E26" s="315"/>
      <c r="F26" s="315"/>
      <c r="G26" s="315"/>
      <c r="H26" s="315"/>
      <c r="I26" s="315"/>
      <c r="J26" s="315"/>
      <c r="K26" s="195"/>
    </row>
    <row r="27" spans="2:11" s="1" customFormat="1" ht="15" customHeight="1" x14ac:dyDescent="0.2">
      <c r="B27" s="198"/>
      <c r="C27" s="197"/>
      <c r="D27" s="315" t="s">
        <v>563</v>
      </c>
      <c r="E27" s="315"/>
      <c r="F27" s="315"/>
      <c r="G27" s="315"/>
      <c r="H27" s="315"/>
      <c r="I27" s="315"/>
      <c r="J27" s="315"/>
      <c r="K27" s="195"/>
    </row>
    <row r="28" spans="2:11" s="1" customFormat="1" ht="15" customHeight="1" x14ac:dyDescent="0.2">
      <c r="B28" s="198"/>
      <c r="C28" s="199"/>
      <c r="D28" s="315" t="s">
        <v>564</v>
      </c>
      <c r="E28" s="315"/>
      <c r="F28" s="315"/>
      <c r="G28" s="315"/>
      <c r="H28" s="315"/>
      <c r="I28" s="315"/>
      <c r="J28" s="315"/>
      <c r="K28" s="195"/>
    </row>
    <row r="29" spans="2:11" s="1" customFormat="1" ht="12.75" customHeight="1" x14ac:dyDescent="0.2">
      <c r="B29" s="198"/>
      <c r="C29" s="199"/>
      <c r="D29" s="199"/>
      <c r="E29" s="199"/>
      <c r="F29" s="199"/>
      <c r="G29" s="199"/>
      <c r="H29" s="199"/>
      <c r="I29" s="199"/>
      <c r="J29" s="199"/>
      <c r="K29" s="195"/>
    </row>
    <row r="30" spans="2:11" s="1" customFormat="1" ht="15" customHeight="1" x14ac:dyDescent="0.2">
      <c r="B30" s="198"/>
      <c r="C30" s="199"/>
      <c r="D30" s="315" t="s">
        <v>565</v>
      </c>
      <c r="E30" s="315"/>
      <c r="F30" s="315"/>
      <c r="G30" s="315"/>
      <c r="H30" s="315"/>
      <c r="I30" s="315"/>
      <c r="J30" s="315"/>
      <c r="K30" s="195"/>
    </row>
    <row r="31" spans="2:11" s="1" customFormat="1" ht="15" customHeight="1" x14ac:dyDescent="0.2">
      <c r="B31" s="198"/>
      <c r="C31" s="199"/>
      <c r="D31" s="315" t="s">
        <v>566</v>
      </c>
      <c r="E31" s="315"/>
      <c r="F31" s="315"/>
      <c r="G31" s="315"/>
      <c r="H31" s="315"/>
      <c r="I31" s="315"/>
      <c r="J31" s="315"/>
      <c r="K31" s="195"/>
    </row>
    <row r="32" spans="2:11" s="1" customFormat="1" ht="12.75" customHeight="1" x14ac:dyDescent="0.2">
      <c r="B32" s="198"/>
      <c r="C32" s="199"/>
      <c r="D32" s="199"/>
      <c r="E32" s="199"/>
      <c r="F32" s="199"/>
      <c r="G32" s="199"/>
      <c r="H32" s="199"/>
      <c r="I32" s="199"/>
      <c r="J32" s="199"/>
      <c r="K32" s="195"/>
    </row>
    <row r="33" spans="2:11" s="1" customFormat="1" ht="15" customHeight="1" x14ac:dyDescent="0.2">
      <c r="B33" s="198"/>
      <c r="C33" s="199"/>
      <c r="D33" s="315" t="s">
        <v>567</v>
      </c>
      <c r="E33" s="315"/>
      <c r="F33" s="315"/>
      <c r="G33" s="315"/>
      <c r="H33" s="315"/>
      <c r="I33" s="315"/>
      <c r="J33" s="315"/>
      <c r="K33" s="195"/>
    </row>
    <row r="34" spans="2:11" s="1" customFormat="1" ht="15" customHeight="1" x14ac:dyDescent="0.2">
      <c r="B34" s="198"/>
      <c r="C34" s="199"/>
      <c r="D34" s="315" t="s">
        <v>568</v>
      </c>
      <c r="E34" s="315"/>
      <c r="F34" s="315"/>
      <c r="G34" s="315"/>
      <c r="H34" s="315"/>
      <c r="I34" s="315"/>
      <c r="J34" s="315"/>
      <c r="K34" s="195"/>
    </row>
    <row r="35" spans="2:11" s="1" customFormat="1" ht="15" customHeight="1" x14ac:dyDescent="0.2">
      <c r="B35" s="198"/>
      <c r="C35" s="199"/>
      <c r="D35" s="315" t="s">
        <v>569</v>
      </c>
      <c r="E35" s="315"/>
      <c r="F35" s="315"/>
      <c r="G35" s="315"/>
      <c r="H35" s="315"/>
      <c r="I35" s="315"/>
      <c r="J35" s="315"/>
      <c r="K35" s="195"/>
    </row>
    <row r="36" spans="2:11" s="1" customFormat="1" ht="15" customHeight="1" x14ac:dyDescent="0.2">
      <c r="B36" s="198"/>
      <c r="C36" s="199"/>
      <c r="D36" s="197"/>
      <c r="E36" s="200" t="s">
        <v>140</v>
      </c>
      <c r="F36" s="197"/>
      <c r="G36" s="315" t="s">
        <v>570</v>
      </c>
      <c r="H36" s="315"/>
      <c r="I36" s="315"/>
      <c r="J36" s="315"/>
      <c r="K36" s="195"/>
    </row>
    <row r="37" spans="2:11" s="1" customFormat="1" ht="30.75" customHeight="1" x14ac:dyDescent="0.2">
      <c r="B37" s="198"/>
      <c r="C37" s="199"/>
      <c r="D37" s="197"/>
      <c r="E37" s="200" t="s">
        <v>571</v>
      </c>
      <c r="F37" s="197"/>
      <c r="G37" s="315" t="s">
        <v>572</v>
      </c>
      <c r="H37" s="315"/>
      <c r="I37" s="315"/>
      <c r="J37" s="315"/>
      <c r="K37" s="195"/>
    </row>
    <row r="38" spans="2:11" s="1" customFormat="1" ht="15" customHeight="1" x14ac:dyDescent="0.2">
      <c r="B38" s="198"/>
      <c r="C38" s="199"/>
      <c r="D38" s="197"/>
      <c r="E38" s="200" t="s">
        <v>53</v>
      </c>
      <c r="F38" s="197"/>
      <c r="G38" s="315" t="s">
        <v>573</v>
      </c>
      <c r="H38" s="315"/>
      <c r="I38" s="315"/>
      <c r="J38" s="315"/>
      <c r="K38" s="195"/>
    </row>
    <row r="39" spans="2:11" s="1" customFormat="1" ht="15" customHeight="1" x14ac:dyDescent="0.2">
      <c r="B39" s="198"/>
      <c r="C39" s="199"/>
      <c r="D39" s="197"/>
      <c r="E39" s="200" t="s">
        <v>54</v>
      </c>
      <c r="F39" s="197"/>
      <c r="G39" s="315" t="s">
        <v>574</v>
      </c>
      <c r="H39" s="315"/>
      <c r="I39" s="315"/>
      <c r="J39" s="315"/>
      <c r="K39" s="195"/>
    </row>
    <row r="40" spans="2:11" s="1" customFormat="1" ht="15" customHeight="1" x14ac:dyDescent="0.2">
      <c r="B40" s="198"/>
      <c r="C40" s="199"/>
      <c r="D40" s="197"/>
      <c r="E40" s="200" t="s">
        <v>141</v>
      </c>
      <c r="F40" s="197"/>
      <c r="G40" s="315" t="s">
        <v>575</v>
      </c>
      <c r="H40" s="315"/>
      <c r="I40" s="315"/>
      <c r="J40" s="315"/>
      <c r="K40" s="195"/>
    </row>
    <row r="41" spans="2:11" s="1" customFormat="1" ht="15" customHeight="1" x14ac:dyDescent="0.2">
      <c r="B41" s="198"/>
      <c r="C41" s="199"/>
      <c r="D41" s="197"/>
      <c r="E41" s="200" t="s">
        <v>142</v>
      </c>
      <c r="F41" s="197"/>
      <c r="G41" s="315" t="s">
        <v>576</v>
      </c>
      <c r="H41" s="315"/>
      <c r="I41" s="315"/>
      <c r="J41" s="315"/>
      <c r="K41" s="195"/>
    </row>
    <row r="42" spans="2:11" s="1" customFormat="1" ht="15" customHeight="1" x14ac:dyDescent="0.2">
      <c r="B42" s="198"/>
      <c r="C42" s="199"/>
      <c r="D42" s="197"/>
      <c r="E42" s="200" t="s">
        <v>577</v>
      </c>
      <c r="F42" s="197"/>
      <c r="G42" s="315" t="s">
        <v>578</v>
      </c>
      <c r="H42" s="315"/>
      <c r="I42" s="315"/>
      <c r="J42" s="315"/>
      <c r="K42" s="195"/>
    </row>
    <row r="43" spans="2:11" s="1" customFormat="1" ht="15" customHeight="1" x14ac:dyDescent="0.2">
      <c r="B43" s="198"/>
      <c r="C43" s="199"/>
      <c r="D43" s="197"/>
      <c r="E43" s="200"/>
      <c r="F43" s="197"/>
      <c r="G43" s="315" t="s">
        <v>579</v>
      </c>
      <c r="H43" s="315"/>
      <c r="I43" s="315"/>
      <c r="J43" s="315"/>
      <c r="K43" s="195"/>
    </row>
    <row r="44" spans="2:11" s="1" customFormat="1" ht="15" customHeight="1" x14ac:dyDescent="0.2">
      <c r="B44" s="198"/>
      <c r="C44" s="199"/>
      <c r="D44" s="197"/>
      <c r="E44" s="200" t="s">
        <v>580</v>
      </c>
      <c r="F44" s="197"/>
      <c r="G44" s="315" t="s">
        <v>581</v>
      </c>
      <c r="H44" s="315"/>
      <c r="I44" s="315"/>
      <c r="J44" s="315"/>
      <c r="K44" s="195"/>
    </row>
    <row r="45" spans="2:11" s="1" customFormat="1" ht="15" customHeight="1" x14ac:dyDescent="0.2">
      <c r="B45" s="198"/>
      <c r="C45" s="199"/>
      <c r="D45" s="197"/>
      <c r="E45" s="200" t="s">
        <v>144</v>
      </c>
      <c r="F45" s="197"/>
      <c r="G45" s="315" t="s">
        <v>582</v>
      </c>
      <c r="H45" s="315"/>
      <c r="I45" s="315"/>
      <c r="J45" s="315"/>
      <c r="K45" s="195"/>
    </row>
    <row r="46" spans="2:11" s="1" customFormat="1" ht="12.75" customHeight="1" x14ac:dyDescent="0.2">
      <c r="B46" s="198"/>
      <c r="C46" s="199"/>
      <c r="D46" s="197"/>
      <c r="E46" s="197"/>
      <c r="F46" s="197"/>
      <c r="G46" s="197"/>
      <c r="H46" s="197"/>
      <c r="I46" s="197"/>
      <c r="J46" s="197"/>
      <c r="K46" s="195"/>
    </row>
    <row r="47" spans="2:11" s="1" customFormat="1" ht="15" customHeight="1" x14ac:dyDescent="0.2">
      <c r="B47" s="198"/>
      <c r="C47" s="199"/>
      <c r="D47" s="315" t="s">
        <v>583</v>
      </c>
      <c r="E47" s="315"/>
      <c r="F47" s="315"/>
      <c r="G47" s="315"/>
      <c r="H47" s="315"/>
      <c r="I47" s="315"/>
      <c r="J47" s="315"/>
      <c r="K47" s="195"/>
    </row>
    <row r="48" spans="2:11" s="1" customFormat="1" ht="15" customHeight="1" x14ac:dyDescent="0.2">
      <c r="B48" s="198"/>
      <c r="C48" s="199"/>
      <c r="D48" s="199"/>
      <c r="E48" s="315" t="s">
        <v>584</v>
      </c>
      <c r="F48" s="315"/>
      <c r="G48" s="315"/>
      <c r="H48" s="315"/>
      <c r="I48" s="315"/>
      <c r="J48" s="315"/>
      <c r="K48" s="195"/>
    </row>
    <row r="49" spans="2:11" s="1" customFormat="1" ht="15" customHeight="1" x14ac:dyDescent="0.2">
      <c r="B49" s="198"/>
      <c r="C49" s="199"/>
      <c r="D49" s="199"/>
      <c r="E49" s="315" t="s">
        <v>585</v>
      </c>
      <c r="F49" s="315"/>
      <c r="G49" s="315"/>
      <c r="H49" s="315"/>
      <c r="I49" s="315"/>
      <c r="J49" s="315"/>
      <c r="K49" s="195"/>
    </row>
    <row r="50" spans="2:11" s="1" customFormat="1" ht="15" customHeight="1" x14ac:dyDescent="0.2">
      <c r="B50" s="198"/>
      <c r="C50" s="199"/>
      <c r="D50" s="199"/>
      <c r="E50" s="315" t="s">
        <v>586</v>
      </c>
      <c r="F50" s="315"/>
      <c r="G50" s="315"/>
      <c r="H50" s="315"/>
      <c r="I50" s="315"/>
      <c r="J50" s="315"/>
      <c r="K50" s="195"/>
    </row>
    <row r="51" spans="2:11" s="1" customFormat="1" ht="15" customHeight="1" x14ac:dyDescent="0.2">
      <c r="B51" s="198"/>
      <c r="C51" s="199"/>
      <c r="D51" s="315" t="s">
        <v>587</v>
      </c>
      <c r="E51" s="315"/>
      <c r="F51" s="315"/>
      <c r="G51" s="315"/>
      <c r="H51" s="315"/>
      <c r="I51" s="315"/>
      <c r="J51" s="315"/>
      <c r="K51" s="195"/>
    </row>
    <row r="52" spans="2:11" s="1" customFormat="1" ht="25.5" customHeight="1" x14ac:dyDescent="0.3">
      <c r="B52" s="194"/>
      <c r="C52" s="317" t="s">
        <v>588</v>
      </c>
      <c r="D52" s="317"/>
      <c r="E52" s="317"/>
      <c r="F52" s="317"/>
      <c r="G52" s="317"/>
      <c r="H52" s="317"/>
      <c r="I52" s="317"/>
      <c r="J52" s="317"/>
      <c r="K52" s="195"/>
    </row>
    <row r="53" spans="2:11" s="1" customFormat="1" ht="5.25" customHeight="1" x14ac:dyDescent="0.2">
      <c r="B53" s="194"/>
      <c r="C53" s="196"/>
      <c r="D53" s="196"/>
      <c r="E53" s="196"/>
      <c r="F53" s="196"/>
      <c r="G53" s="196"/>
      <c r="H53" s="196"/>
      <c r="I53" s="196"/>
      <c r="J53" s="196"/>
      <c r="K53" s="195"/>
    </row>
    <row r="54" spans="2:11" s="1" customFormat="1" ht="15" customHeight="1" x14ac:dyDescent="0.2">
      <c r="B54" s="194"/>
      <c r="C54" s="315" t="s">
        <v>589</v>
      </c>
      <c r="D54" s="315"/>
      <c r="E54" s="315"/>
      <c r="F54" s="315"/>
      <c r="G54" s="315"/>
      <c r="H54" s="315"/>
      <c r="I54" s="315"/>
      <c r="J54" s="315"/>
      <c r="K54" s="195"/>
    </row>
    <row r="55" spans="2:11" s="1" customFormat="1" ht="15" customHeight="1" x14ac:dyDescent="0.2">
      <c r="B55" s="194"/>
      <c r="C55" s="315" t="s">
        <v>590</v>
      </c>
      <c r="D55" s="315"/>
      <c r="E55" s="315"/>
      <c r="F55" s="315"/>
      <c r="G55" s="315"/>
      <c r="H55" s="315"/>
      <c r="I55" s="315"/>
      <c r="J55" s="315"/>
      <c r="K55" s="195"/>
    </row>
    <row r="56" spans="2:11" s="1" customFormat="1" ht="12.75" customHeight="1" x14ac:dyDescent="0.2">
      <c r="B56" s="194"/>
      <c r="C56" s="197"/>
      <c r="D56" s="197"/>
      <c r="E56" s="197"/>
      <c r="F56" s="197"/>
      <c r="G56" s="197"/>
      <c r="H56" s="197"/>
      <c r="I56" s="197"/>
      <c r="J56" s="197"/>
      <c r="K56" s="195"/>
    </row>
    <row r="57" spans="2:11" s="1" customFormat="1" ht="15" customHeight="1" x14ac:dyDescent="0.2">
      <c r="B57" s="194"/>
      <c r="C57" s="315" t="s">
        <v>591</v>
      </c>
      <c r="D57" s="315"/>
      <c r="E57" s="315"/>
      <c r="F57" s="315"/>
      <c r="G57" s="315"/>
      <c r="H57" s="315"/>
      <c r="I57" s="315"/>
      <c r="J57" s="315"/>
      <c r="K57" s="195"/>
    </row>
    <row r="58" spans="2:11" s="1" customFormat="1" ht="15" customHeight="1" x14ac:dyDescent="0.2">
      <c r="B58" s="194"/>
      <c r="C58" s="199"/>
      <c r="D58" s="315" t="s">
        <v>592</v>
      </c>
      <c r="E58" s="315"/>
      <c r="F58" s="315"/>
      <c r="G58" s="315"/>
      <c r="H58" s="315"/>
      <c r="I58" s="315"/>
      <c r="J58" s="315"/>
      <c r="K58" s="195"/>
    </row>
    <row r="59" spans="2:11" s="1" customFormat="1" ht="15" customHeight="1" x14ac:dyDescent="0.2">
      <c r="B59" s="194"/>
      <c r="C59" s="199"/>
      <c r="D59" s="315" t="s">
        <v>593</v>
      </c>
      <c r="E59" s="315"/>
      <c r="F59" s="315"/>
      <c r="G59" s="315"/>
      <c r="H59" s="315"/>
      <c r="I59" s="315"/>
      <c r="J59" s="315"/>
      <c r="K59" s="195"/>
    </row>
    <row r="60" spans="2:11" s="1" customFormat="1" ht="15" customHeight="1" x14ac:dyDescent="0.2">
      <c r="B60" s="194"/>
      <c r="C60" s="199"/>
      <c r="D60" s="315" t="s">
        <v>594</v>
      </c>
      <c r="E60" s="315"/>
      <c r="F60" s="315"/>
      <c r="G60" s="315"/>
      <c r="H60" s="315"/>
      <c r="I60" s="315"/>
      <c r="J60" s="315"/>
      <c r="K60" s="195"/>
    </row>
    <row r="61" spans="2:11" s="1" customFormat="1" ht="15" customHeight="1" x14ac:dyDescent="0.2">
      <c r="B61" s="194"/>
      <c r="C61" s="199"/>
      <c r="D61" s="315" t="s">
        <v>595</v>
      </c>
      <c r="E61" s="315"/>
      <c r="F61" s="315"/>
      <c r="G61" s="315"/>
      <c r="H61" s="315"/>
      <c r="I61" s="315"/>
      <c r="J61" s="315"/>
      <c r="K61" s="195"/>
    </row>
    <row r="62" spans="2:11" s="1" customFormat="1" ht="15" customHeight="1" x14ac:dyDescent="0.2">
      <c r="B62" s="194"/>
      <c r="C62" s="199"/>
      <c r="D62" s="319" t="s">
        <v>596</v>
      </c>
      <c r="E62" s="319"/>
      <c r="F62" s="319"/>
      <c r="G62" s="319"/>
      <c r="H62" s="319"/>
      <c r="I62" s="319"/>
      <c r="J62" s="319"/>
      <c r="K62" s="195"/>
    </row>
    <row r="63" spans="2:11" s="1" customFormat="1" ht="15" customHeight="1" x14ac:dyDescent="0.2">
      <c r="B63" s="194"/>
      <c r="C63" s="199"/>
      <c r="D63" s="315" t="s">
        <v>597</v>
      </c>
      <c r="E63" s="315"/>
      <c r="F63" s="315"/>
      <c r="G63" s="315"/>
      <c r="H63" s="315"/>
      <c r="I63" s="315"/>
      <c r="J63" s="315"/>
      <c r="K63" s="195"/>
    </row>
    <row r="64" spans="2:11" s="1" customFormat="1" ht="12.75" customHeight="1" x14ac:dyDescent="0.2">
      <c r="B64" s="194"/>
      <c r="C64" s="199"/>
      <c r="D64" s="199"/>
      <c r="E64" s="202"/>
      <c r="F64" s="199"/>
      <c r="G64" s="199"/>
      <c r="H64" s="199"/>
      <c r="I64" s="199"/>
      <c r="J64" s="199"/>
      <c r="K64" s="195"/>
    </row>
    <row r="65" spans="2:11" s="1" customFormat="1" ht="15" customHeight="1" x14ac:dyDescent="0.2">
      <c r="B65" s="194"/>
      <c r="C65" s="199"/>
      <c r="D65" s="315" t="s">
        <v>598</v>
      </c>
      <c r="E65" s="315"/>
      <c r="F65" s="315"/>
      <c r="G65" s="315"/>
      <c r="H65" s="315"/>
      <c r="I65" s="315"/>
      <c r="J65" s="315"/>
      <c r="K65" s="195"/>
    </row>
    <row r="66" spans="2:11" s="1" customFormat="1" ht="15" customHeight="1" x14ac:dyDescent="0.2">
      <c r="B66" s="194"/>
      <c r="C66" s="199"/>
      <c r="D66" s="319" t="s">
        <v>599</v>
      </c>
      <c r="E66" s="319"/>
      <c r="F66" s="319"/>
      <c r="G66" s="319"/>
      <c r="H66" s="319"/>
      <c r="I66" s="319"/>
      <c r="J66" s="319"/>
      <c r="K66" s="195"/>
    </row>
    <row r="67" spans="2:11" s="1" customFormat="1" ht="15" customHeight="1" x14ac:dyDescent="0.2">
      <c r="B67" s="194"/>
      <c r="C67" s="199"/>
      <c r="D67" s="315" t="s">
        <v>600</v>
      </c>
      <c r="E67" s="315"/>
      <c r="F67" s="315"/>
      <c r="G67" s="315"/>
      <c r="H67" s="315"/>
      <c r="I67" s="315"/>
      <c r="J67" s="315"/>
      <c r="K67" s="195"/>
    </row>
    <row r="68" spans="2:11" s="1" customFormat="1" ht="15" customHeight="1" x14ac:dyDescent="0.2">
      <c r="B68" s="194"/>
      <c r="C68" s="199"/>
      <c r="D68" s="315" t="s">
        <v>601</v>
      </c>
      <c r="E68" s="315"/>
      <c r="F68" s="315"/>
      <c r="G68" s="315"/>
      <c r="H68" s="315"/>
      <c r="I68" s="315"/>
      <c r="J68" s="315"/>
      <c r="K68" s="195"/>
    </row>
    <row r="69" spans="2:11" s="1" customFormat="1" ht="15" customHeight="1" x14ac:dyDescent="0.2">
      <c r="B69" s="194"/>
      <c r="C69" s="199"/>
      <c r="D69" s="315" t="s">
        <v>602</v>
      </c>
      <c r="E69" s="315"/>
      <c r="F69" s="315"/>
      <c r="G69" s="315"/>
      <c r="H69" s="315"/>
      <c r="I69" s="315"/>
      <c r="J69" s="315"/>
      <c r="K69" s="195"/>
    </row>
    <row r="70" spans="2:11" s="1" customFormat="1" ht="15" customHeight="1" x14ac:dyDescent="0.2">
      <c r="B70" s="194"/>
      <c r="C70" s="199"/>
      <c r="D70" s="315" t="s">
        <v>603</v>
      </c>
      <c r="E70" s="315"/>
      <c r="F70" s="315"/>
      <c r="G70" s="315"/>
      <c r="H70" s="315"/>
      <c r="I70" s="315"/>
      <c r="J70" s="315"/>
      <c r="K70" s="195"/>
    </row>
    <row r="71" spans="2:11" s="1" customFormat="1" ht="12.75" customHeight="1" x14ac:dyDescent="0.2">
      <c r="B71" s="203"/>
      <c r="C71" s="204"/>
      <c r="D71" s="204"/>
      <c r="E71" s="204"/>
      <c r="F71" s="204"/>
      <c r="G71" s="204"/>
      <c r="H71" s="204"/>
      <c r="I71" s="204"/>
      <c r="J71" s="204"/>
      <c r="K71" s="205"/>
    </row>
    <row r="72" spans="2:11" s="1" customFormat="1" ht="18.75" customHeight="1" x14ac:dyDescent="0.2">
      <c r="B72" s="206"/>
      <c r="C72" s="206"/>
      <c r="D72" s="206"/>
      <c r="E72" s="206"/>
      <c r="F72" s="206"/>
      <c r="G72" s="206"/>
      <c r="H72" s="206"/>
      <c r="I72" s="206"/>
      <c r="J72" s="206"/>
      <c r="K72" s="207"/>
    </row>
    <row r="73" spans="2:11" s="1" customFormat="1" ht="18.75" customHeight="1" x14ac:dyDescent="0.2">
      <c r="B73" s="207"/>
      <c r="C73" s="207"/>
      <c r="D73" s="207"/>
      <c r="E73" s="207"/>
      <c r="F73" s="207"/>
      <c r="G73" s="207"/>
      <c r="H73" s="207"/>
      <c r="I73" s="207"/>
      <c r="J73" s="207"/>
      <c r="K73" s="207"/>
    </row>
    <row r="74" spans="2:11" s="1" customFormat="1" ht="7.5" customHeight="1" x14ac:dyDescent="0.2">
      <c r="B74" s="208"/>
      <c r="C74" s="209"/>
      <c r="D74" s="209"/>
      <c r="E74" s="209"/>
      <c r="F74" s="209"/>
      <c r="G74" s="209"/>
      <c r="H74" s="209"/>
      <c r="I74" s="209"/>
      <c r="J74" s="209"/>
      <c r="K74" s="210"/>
    </row>
    <row r="75" spans="2:11" s="1" customFormat="1" ht="45" customHeight="1" x14ac:dyDescent="0.2">
      <c r="B75" s="211"/>
      <c r="C75" s="318" t="s">
        <v>604</v>
      </c>
      <c r="D75" s="318"/>
      <c r="E75" s="318"/>
      <c r="F75" s="318"/>
      <c r="G75" s="318"/>
      <c r="H75" s="318"/>
      <c r="I75" s="318"/>
      <c r="J75" s="318"/>
      <c r="K75" s="212"/>
    </row>
    <row r="76" spans="2:11" s="1" customFormat="1" ht="17.25" customHeight="1" x14ac:dyDescent="0.2">
      <c r="B76" s="211"/>
      <c r="C76" s="213" t="s">
        <v>605</v>
      </c>
      <c r="D76" s="213"/>
      <c r="E76" s="213"/>
      <c r="F76" s="213" t="s">
        <v>606</v>
      </c>
      <c r="G76" s="214"/>
      <c r="H76" s="213" t="s">
        <v>54</v>
      </c>
      <c r="I76" s="213" t="s">
        <v>57</v>
      </c>
      <c r="J76" s="213" t="s">
        <v>607</v>
      </c>
      <c r="K76" s="212"/>
    </row>
    <row r="77" spans="2:11" s="1" customFormat="1" ht="17.25" customHeight="1" x14ac:dyDescent="0.2">
      <c r="B77" s="211"/>
      <c r="C77" s="215" t="s">
        <v>608</v>
      </c>
      <c r="D77" s="215"/>
      <c r="E77" s="215"/>
      <c r="F77" s="216" t="s">
        <v>609</v>
      </c>
      <c r="G77" s="217"/>
      <c r="H77" s="215"/>
      <c r="I77" s="215"/>
      <c r="J77" s="215" t="s">
        <v>610</v>
      </c>
      <c r="K77" s="212"/>
    </row>
    <row r="78" spans="2:11" s="1" customFormat="1" ht="5.25" customHeight="1" x14ac:dyDescent="0.2">
      <c r="B78" s="211"/>
      <c r="C78" s="218"/>
      <c r="D78" s="218"/>
      <c r="E78" s="218"/>
      <c r="F78" s="218"/>
      <c r="G78" s="219"/>
      <c r="H78" s="218"/>
      <c r="I78" s="218"/>
      <c r="J78" s="218"/>
      <c r="K78" s="212"/>
    </row>
    <row r="79" spans="2:11" s="1" customFormat="1" ht="15" customHeight="1" x14ac:dyDescent="0.2">
      <c r="B79" s="211"/>
      <c r="C79" s="200" t="s">
        <v>53</v>
      </c>
      <c r="D79" s="220"/>
      <c r="E79" s="220"/>
      <c r="F79" s="221" t="s">
        <v>76</v>
      </c>
      <c r="G79" s="222"/>
      <c r="H79" s="200" t="s">
        <v>611</v>
      </c>
      <c r="I79" s="200" t="s">
        <v>612</v>
      </c>
      <c r="J79" s="200">
        <v>20</v>
      </c>
      <c r="K79" s="212"/>
    </row>
    <row r="80" spans="2:11" s="1" customFormat="1" ht="15" customHeight="1" x14ac:dyDescent="0.2">
      <c r="B80" s="211"/>
      <c r="C80" s="200" t="s">
        <v>613</v>
      </c>
      <c r="D80" s="200"/>
      <c r="E80" s="200"/>
      <c r="F80" s="221" t="s">
        <v>76</v>
      </c>
      <c r="G80" s="222"/>
      <c r="H80" s="200" t="s">
        <v>614</v>
      </c>
      <c r="I80" s="200" t="s">
        <v>612</v>
      </c>
      <c r="J80" s="200">
        <v>120</v>
      </c>
      <c r="K80" s="212"/>
    </row>
    <row r="81" spans="2:11" s="1" customFormat="1" ht="15" customHeight="1" x14ac:dyDescent="0.2">
      <c r="B81" s="223"/>
      <c r="C81" s="200" t="s">
        <v>615</v>
      </c>
      <c r="D81" s="200"/>
      <c r="E81" s="200"/>
      <c r="F81" s="221" t="s">
        <v>616</v>
      </c>
      <c r="G81" s="222"/>
      <c r="H81" s="200" t="s">
        <v>617</v>
      </c>
      <c r="I81" s="200" t="s">
        <v>612</v>
      </c>
      <c r="J81" s="200">
        <v>50</v>
      </c>
      <c r="K81" s="212"/>
    </row>
    <row r="82" spans="2:11" s="1" customFormat="1" ht="15" customHeight="1" x14ac:dyDescent="0.2">
      <c r="B82" s="223"/>
      <c r="C82" s="200" t="s">
        <v>618</v>
      </c>
      <c r="D82" s="200"/>
      <c r="E82" s="200"/>
      <c r="F82" s="221" t="s">
        <v>76</v>
      </c>
      <c r="G82" s="222"/>
      <c r="H82" s="200" t="s">
        <v>619</v>
      </c>
      <c r="I82" s="200" t="s">
        <v>620</v>
      </c>
      <c r="J82" s="200"/>
      <c r="K82" s="212"/>
    </row>
    <row r="83" spans="2:11" s="1" customFormat="1" ht="15" customHeight="1" x14ac:dyDescent="0.2">
      <c r="B83" s="223"/>
      <c r="C83" s="224" t="s">
        <v>621</v>
      </c>
      <c r="D83" s="224"/>
      <c r="E83" s="224"/>
      <c r="F83" s="225" t="s">
        <v>616</v>
      </c>
      <c r="G83" s="224"/>
      <c r="H83" s="224" t="s">
        <v>622</v>
      </c>
      <c r="I83" s="224" t="s">
        <v>612</v>
      </c>
      <c r="J83" s="224">
        <v>15</v>
      </c>
      <c r="K83" s="212"/>
    </row>
    <row r="84" spans="2:11" s="1" customFormat="1" ht="15" customHeight="1" x14ac:dyDescent="0.2">
      <c r="B84" s="223"/>
      <c r="C84" s="224" t="s">
        <v>623</v>
      </c>
      <c r="D84" s="224"/>
      <c r="E84" s="224"/>
      <c r="F84" s="225" t="s">
        <v>616</v>
      </c>
      <c r="G84" s="224"/>
      <c r="H84" s="224" t="s">
        <v>624</v>
      </c>
      <c r="I84" s="224" t="s">
        <v>612</v>
      </c>
      <c r="J84" s="224">
        <v>15</v>
      </c>
      <c r="K84" s="212"/>
    </row>
    <row r="85" spans="2:11" s="1" customFormat="1" ht="15" customHeight="1" x14ac:dyDescent="0.2">
      <c r="B85" s="223"/>
      <c r="C85" s="224" t="s">
        <v>625</v>
      </c>
      <c r="D85" s="224"/>
      <c r="E85" s="224"/>
      <c r="F85" s="225" t="s">
        <v>616</v>
      </c>
      <c r="G85" s="224"/>
      <c r="H85" s="224" t="s">
        <v>626</v>
      </c>
      <c r="I85" s="224" t="s">
        <v>612</v>
      </c>
      <c r="J85" s="224">
        <v>20</v>
      </c>
      <c r="K85" s="212"/>
    </row>
    <row r="86" spans="2:11" s="1" customFormat="1" ht="15" customHeight="1" x14ac:dyDescent="0.2">
      <c r="B86" s="223"/>
      <c r="C86" s="224" t="s">
        <v>627</v>
      </c>
      <c r="D86" s="224"/>
      <c r="E86" s="224"/>
      <c r="F86" s="225" t="s">
        <v>616</v>
      </c>
      <c r="G86" s="224"/>
      <c r="H86" s="224" t="s">
        <v>628</v>
      </c>
      <c r="I86" s="224" t="s">
        <v>612</v>
      </c>
      <c r="J86" s="224">
        <v>20</v>
      </c>
      <c r="K86" s="212"/>
    </row>
    <row r="87" spans="2:11" s="1" customFormat="1" ht="15" customHeight="1" x14ac:dyDescent="0.2">
      <c r="B87" s="223"/>
      <c r="C87" s="200" t="s">
        <v>629</v>
      </c>
      <c r="D87" s="200"/>
      <c r="E87" s="200"/>
      <c r="F87" s="221" t="s">
        <v>616</v>
      </c>
      <c r="G87" s="222"/>
      <c r="H87" s="200" t="s">
        <v>630</v>
      </c>
      <c r="I87" s="200" t="s">
        <v>612</v>
      </c>
      <c r="J87" s="200">
        <v>50</v>
      </c>
      <c r="K87" s="212"/>
    </row>
    <row r="88" spans="2:11" s="1" customFormat="1" ht="15" customHeight="1" x14ac:dyDescent="0.2">
      <c r="B88" s="223"/>
      <c r="C88" s="200" t="s">
        <v>631</v>
      </c>
      <c r="D88" s="200"/>
      <c r="E88" s="200"/>
      <c r="F88" s="221" t="s">
        <v>616</v>
      </c>
      <c r="G88" s="222"/>
      <c r="H88" s="200" t="s">
        <v>632</v>
      </c>
      <c r="I88" s="200" t="s">
        <v>612</v>
      </c>
      <c r="J88" s="200">
        <v>20</v>
      </c>
      <c r="K88" s="212"/>
    </row>
    <row r="89" spans="2:11" s="1" customFormat="1" ht="15" customHeight="1" x14ac:dyDescent="0.2">
      <c r="B89" s="223"/>
      <c r="C89" s="200" t="s">
        <v>633</v>
      </c>
      <c r="D89" s="200"/>
      <c r="E89" s="200"/>
      <c r="F89" s="221" t="s">
        <v>616</v>
      </c>
      <c r="G89" s="222"/>
      <c r="H89" s="200" t="s">
        <v>634</v>
      </c>
      <c r="I89" s="200" t="s">
        <v>612</v>
      </c>
      <c r="J89" s="200">
        <v>20</v>
      </c>
      <c r="K89" s="212"/>
    </row>
    <row r="90" spans="2:11" s="1" customFormat="1" ht="15" customHeight="1" x14ac:dyDescent="0.2">
      <c r="B90" s="223"/>
      <c r="C90" s="200" t="s">
        <v>635</v>
      </c>
      <c r="D90" s="200"/>
      <c r="E90" s="200"/>
      <c r="F90" s="221" t="s">
        <v>616</v>
      </c>
      <c r="G90" s="222"/>
      <c r="H90" s="200" t="s">
        <v>636</v>
      </c>
      <c r="I90" s="200" t="s">
        <v>612</v>
      </c>
      <c r="J90" s="200">
        <v>50</v>
      </c>
      <c r="K90" s="212"/>
    </row>
    <row r="91" spans="2:11" s="1" customFormat="1" ht="15" customHeight="1" x14ac:dyDescent="0.2">
      <c r="B91" s="223"/>
      <c r="C91" s="200" t="s">
        <v>637</v>
      </c>
      <c r="D91" s="200"/>
      <c r="E91" s="200"/>
      <c r="F91" s="221" t="s">
        <v>616</v>
      </c>
      <c r="G91" s="222"/>
      <c r="H91" s="200" t="s">
        <v>637</v>
      </c>
      <c r="I91" s="200" t="s">
        <v>612</v>
      </c>
      <c r="J91" s="200">
        <v>50</v>
      </c>
      <c r="K91" s="212"/>
    </row>
    <row r="92" spans="2:11" s="1" customFormat="1" ht="15" customHeight="1" x14ac:dyDescent="0.2">
      <c r="B92" s="223"/>
      <c r="C92" s="200" t="s">
        <v>638</v>
      </c>
      <c r="D92" s="200"/>
      <c r="E92" s="200"/>
      <c r="F92" s="221" t="s">
        <v>616</v>
      </c>
      <c r="G92" s="222"/>
      <c r="H92" s="200" t="s">
        <v>639</v>
      </c>
      <c r="I92" s="200" t="s">
        <v>612</v>
      </c>
      <c r="J92" s="200">
        <v>255</v>
      </c>
      <c r="K92" s="212"/>
    </row>
    <row r="93" spans="2:11" s="1" customFormat="1" ht="15" customHeight="1" x14ac:dyDescent="0.2">
      <c r="B93" s="223"/>
      <c r="C93" s="200" t="s">
        <v>640</v>
      </c>
      <c r="D93" s="200"/>
      <c r="E93" s="200"/>
      <c r="F93" s="221" t="s">
        <v>76</v>
      </c>
      <c r="G93" s="222"/>
      <c r="H93" s="200" t="s">
        <v>641</v>
      </c>
      <c r="I93" s="200" t="s">
        <v>642</v>
      </c>
      <c r="J93" s="200"/>
      <c r="K93" s="212"/>
    </row>
    <row r="94" spans="2:11" s="1" customFormat="1" ht="15" customHeight="1" x14ac:dyDescent="0.2">
      <c r="B94" s="223"/>
      <c r="C94" s="200" t="s">
        <v>643</v>
      </c>
      <c r="D94" s="200"/>
      <c r="E94" s="200"/>
      <c r="F94" s="221" t="s">
        <v>76</v>
      </c>
      <c r="G94" s="222"/>
      <c r="H94" s="200" t="s">
        <v>644</v>
      </c>
      <c r="I94" s="200" t="s">
        <v>645</v>
      </c>
      <c r="J94" s="200"/>
      <c r="K94" s="212"/>
    </row>
    <row r="95" spans="2:11" s="1" customFormat="1" ht="15" customHeight="1" x14ac:dyDescent="0.2">
      <c r="B95" s="223"/>
      <c r="C95" s="200" t="s">
        <v>646</v>
      </c>
      <c r="D95" s="200"/>
      <c r="E95" s="200"/>
      <c r="F95" s="221" t="s">
        <v>76</v>
      </c>
      <c r="G95" s="222"/>
      <c r="H95" s="200" t="s">
        <v>646</v>
      </c>
      <c r="I95" s="200" t="s">
        <v>645</v>
      </c>
      <c r="J95" s="200"/>
      <c r="K95" s="212"/>
    </row>
    <row r="96" spans="2:11" s="1" customFormat="1" ht="15" customHeight="1" x14ac:dyDescent="0.2">
      <c r="B96" s="223"/>
      <c r="C96" s="200" t="s">
        <v>38</v>
      </c>
      <c r="D96" s="200"/>
      <c r="E96" s="200"/>
      <c r="F96" s="221" t="s">
        <v>76</v>
      </c>
      <c r="G96" s="222"/>
      <c r="H96" s="200" t="s">
        <v>647</v>
      </c>
      <c r="I96" s="200" t="s">
        <v>645</v>
      </c>
      <c r="J96" s="200"/>
      <c r="K96" s="212"/>
    </row>
    <row r="97" spans="2:11" s="1" customFormat="1" ht="15" customHeight="1" x14ac:dyDescent="0.2">
      <c r="B97" s="223"/>
      <c r="C97" s="200" t="s">
        <v>48</v>
      </c>
      <c r="D97" s="200"/>
      <c r="E97" s="200"/>
      <c r="F97" s="221" t="s">
        <v>76</v>
      </c>
      <c r="G97" s="222"/>
      <c r="H97" s="200" t="s">
        <v>648</v>
      </c>
      <c r="I97" s="200" t="s">
        <v>645</v>
      </c>
      <c r="J97" s="200"/>
      <c r="K97" s="212"/>
    </row>
    <row r="98" spans="2:11" s="1" customFormat="1" ht="15" customHeight="1" x14ac:dyDescent="0.2">
      <c r="B98" s="226"/>
      <c r="C98" s="227"/>
      <c r="D98" s="227"/>
      <c r="E98" s="227"/>
      <c r="F98" s="227"/>
      <c r="G98" s="227"/>
      <c r="H98" s="227"/>
      <c r="I98" s="227"/>
      <c r="J98" s="227"/>
      <c r="K98" s="228"/>
    </row>
    <row r="99" spans="2:11" s="1" customFormat="1" ht="18.75" customHeight="1" x14ac:dyDescent="0.2">
      <c r="B99" s="229"/>
      <c r="C99" s="230"/>
      <c r="D99" s="230"/>
      <c r="E99" s="230"/>
      <c r="F99" s="230"/>
      <c r="G99" s="230"/>
      <c r="H99" s="230"/>
      <c r="I99" s="230"/>
      <c r="J99" s="230"/>
      <c r="K99" s="229"/>
    </row>
    <row r="100" spans="2:11" s="1" customFormat="1" ht="18.75" customHeight="1" x14ac:dyDescent="0.2">
      <c r="B100" s="207"/>
      <c r="C100" s="207"/>
      <c r="D100" s="207"/>
      <c r="E100" s="207"/>
      <c r="F100" s="207"/>
      <c r="G100" s="207"/>
      <c r="H100" s="207"/>
      <c r="I100" s="207"/>
      <c r="J100" s="207"/>
      <c r="K100" s="207"/>
    </row>
    <row r="101" spans="2:11" s="1" customFormat="1" ht="7.5" customHeight="1" x14ac:dyDescent="0.2">
      <c r="B101" s="208"/>
      <c r="C101" s="209"/>
      <c r="D101" s="209"/>
      <c r="E101" s="209"/>
      <c r="F101" s="209"/>
      <c r="G101" s="209"/>
      <c r="H101" s="209"/>
      <c r="I101" s="209"/>
      <c r="J101" s="209"/>
      <c r="K101" s="210"/>
    </row>
    <row r="102" spans="2:11" s="1" customFormat="1" ht="45" customHeight="1" x14ac:dyDescent="0.2">
      <c r="B102" s="211"/>
      <c r="C102" s="318" t="s">
        <v>649</v>
      </c>
      <c r="D102" s="318"/>
      <c r="E102" s="318"/>
      <c r="F102" s="318"/>
      <c r="G102" s="318"/>
      <c r="H102" s="318"/>
      <c r="I102" s="318"/>
      <c r="J102" s="318"/>
      <c r="K102" s="212"/>
    </row>
    <row r="103" spans="2:11" s="1" customFormat="1" ht="17.25" customHeight="1" x14ac:dyDescent="0.2">
      <c r="B103" s="211"/>
      <c r="C103" s="213" t="s">
        <v>605</v>
      </c>
      <c r="D103" s="213"/>
      <c r="E103" s="213"/>
      <c r="F103" s="213" t="s">
        <v>606</v>
      </c>
      <c r="G103" s="214"/>
      <c r="H103" s="213" t="s">
        <v>54</v>
      </c>
      <c r="I103" s="213" t="s">
        <v>57</v>
      </c>
      <c r="J103" s="213" t="s">
        <v>607</v>
      </c>
      <c r="K103" s="212"/>
    </row>
    <row r="104" spans="2:11" s="1" customFormat="1" ht="17.25" customHeight="1" x14ac:dyDescent="0.2">
      <c r="B104" s="211"/>
      <c r="C104" s="215" t="s">
        <v>608</v>
      </c>
      <c r="D104" s="215"/>
      <c r="E104" s="215"/>
      <c r="F104" s="216" t="s">
        <v>609</v>
      </c>
      <c r="G104" s="217"/>
      <c r="H104" s="215"/>
      <c r="I104" s="215"/>
      <c r="J104" s="215" t="s">
        <v>610</v>
      </c>
      <c r="K104" s="212"/>
    </row>
    <row r="105" spans="2:11" s="1" customFormat="1" ht="5.25" customHeight="1" x14ac:dyDescent="0.2">
      <c r="B105" s="211"/>
      <c r="C105" s="213"/>
      <c r="D105" s="213"/>
      <c r="E105" s="213"/>
      <c r="F105" s="213"/>
      <c r="G105" s="231"/>
      <c r="H105" s="213"/>
      <c r="I105" s="213"/>
      <c r="J105" s="213"/>
      <c r="K105" s="212"/>
    </row>
    <row r="106" spans="2:11" s="1" customFormat="1" ht="15" customHeight="1" x14ac:dyDescent="0.2">
      <c r="B106" s="211"/>
      <c r="C106" s="200" t="s">
        <v>53</v>
      </c>
      <c r="D106" s="220"/>
      <c r="E106" s="220"/>
      <c r="F106" s="221" t="s">
        <v>76</v>
      </c>
      <c r="G106" s="200"/>
      <c r="H106" s="200" t="s">
        <v>650</v>
      </c>
      <c r="I106" s="200" t="s">
        <v>612</v>
      </c>
      <c r="J106" s="200">
        <v>20</v>
      </c>
      <c r="K106" s="212"/>
    </row>
    <row r="107" spans="2:11" s="1" customFormat="1" ht="15" customHeight="1" x14ac:dyDescent="0.2">
      <c r="B107" s="211"/>
      <c r="C107" s="200" t="s">
        <v>613</v>
      </c>
      <c r="D107" s="200"/>
      <c r="E107" s="200"/>
      <c r="F107" s="221" t="s">
        <v>76</v>
      </c>
      <c r="G107" s="200"/>
      <c r="H107" s="200" t="s">
        <v>650</v>
      </c>
      <c r="I107" s="200" t="s">
        <v>612</v>
      </c>
      <c r="J107" s="200">
        <v>120</v>
      </c>
      <c r="K107" s="212"/>
    </row>
    <row r="108" spans="2:11" s="1" customFormat="1" ht="15" customHeight="1" x14ac:dyDescent="0.2">
      <c r="B108" s="223"/>
      <c r="C108" s="200" t="s">
        <v>615</v>
      </c>
      <c r="D108" s="200"/>
      <c r="E108" s="200"/>
      <c r="F108" s="221" t="s">
        <v>616</v>
      </c>
      <c r="G108" s="200"/>
      <c r="H108" s="200" t="s">
        <v>650</v>
      </c>
      <c r="I108" s="200" t="s">
        <v>612</v>
      </c>
      <c r="J108" s="200">
        <v>50</v>
      </c>
      <c r="K108" s="212"/>
    </row>
    <row r="109" spans="2:11" s="1" customFormat="1" ht="15" customHeight="1" x14ac:dyDescent="0.2">
      <c r="B109" s="223"/>
      <c r="C109" s="200" t="s">
        <v>618</v>
      </c>
      <c r="D109" s="200"/>
      <c r="E109" s="200"/>
      <c r="F109" s="221" t="s">
        <v>76</v>
      </c>
      <c r="G109" s="200"/>
      <c r="H109" s="200" t="s">
        <v>650</v>
      </c>
      <c r="I109" s="200" t="s">
        <v>620</v>
      </c>
      <c r="J109" s="200"/>
      <c r="K109" s="212"/>
    </row>
    <row r="110" spans="2:11" s="1" customFormat="1" ht="15" customHeight="1" x14ac:dyDescent="0.2">
      <c r="B110" s="223"/>
      <c r="C110" s="200" t="s">
        <v>629</v>
      </c>
      <c r="D110" s="200"/>
      <c r="E110" s="200"/>
      <c r="F110" s="221" t="s">
        <v>616</v>
      </c>
      <c r="G110" s="200"/>
      <c r="H110" s="200" t="s">
        <v>650</v>
      </c>
      <c r="I110" s="200" t="s">
        <v>612</v>
      </c>
      <c r="J110" s="200">
        <v>50</v>
      </c>
      <c r="K110" s="212"/>
    </row>
    <row r="111" spans="2:11" s="1" customFormat="1" ht="15" customHeight="1" x14ac:dyDescent="0.2">
      <c r="B111" s="223"/>
      <c r="C111" s="200" t="s">
        <v>637</v>
      </c>
      <c r="D111" s="200"/>
      <c r="E111" s="200"/>
      <c r="F111" s="221" t="s">
        <v>616</v>
      </c>
      <c r="G111" s="200"/>
      <c r="H111" s="200" t="s">
        <v>650</v>
      </c>
      <c r="I111" s="200" t="s">
        <v>612</v>
      </c>
      <c r="J111" s="200">
        <v>50</v>
      </c>
      <c r="K111" s="212"/>
    </row>
    <row r="112" spans="2:11" s="1" customFormat="1" ht="15" customHeight="1" x14ac:dyDescent="0.2">
      <c r="B112" s="223"/>
      <c r="C112" s="200" t="s">
        <v>635</v>
      </c>
      <c r="D112" s="200"/>
      <c r="E112" s="200"/>
      <c r="F112" s="221" t="s">
        <v>616</v>
      </c>
      <c r="G112" s="200"/>
      <c r="H112" s="200" t="s">
        <v>650</v>
      </c>
      <c r="I112" s="200" t="s">
        <v>612</v>
      </c>
      <c r="J112" s="200">
        <v>50</v>
      </c>
      <c r="K112" s="212"/>
    </row>
    <row r="113" spans="2:11" s="1" customFormat="1" ht="15" customHeight="1" x14ac:dyDescent="0.2">
      <c r="B113" s="223"/>
      <c r="C113" s="200" t="s">
        <v>53</v>
      </c>
      <c r="D113" s="200"/>
      <c r="E113" s="200"/>
      <c r="F113" s="221" t="s">
        <v>76</v>
      </c>
      <c r="G113" s="200"/>
      <c r="H113" s="200" t="s">
        <v>651</v>
      </c>
      <c r="I113" s="200" t="s">
        <v>612</v>
      </c>
      <c r="J113" s="200">
        <v>20</v>
      </c>
      <c r="K113" s="212"/>
    </row>
    <row r="114" spans="2:11" s="1" customFormat="1" ht="15" customHeight="1" x14ac:dyDescent="0.2">
      <c r="B114" s="223"/>
      <c r="C114" s="200" t="s">
        <v>652</v>
      </c>
      <c r="D114" s="200"/>
      <c r="E114" s="200"/>
      <c r="F114" s="221" t="s">
        <v>76</v>
      </c>
      <c r="G114" s="200"/>
      <c r="H114" s="200" t="s">
        <v>653</v>
      </c>
      <c r="I114" s="200" t="s">
        <v>612</v>
      </c>
      <c r="J114" s="200">
        <v>120</v>
      </c>
      <c r="K114" s="212"/>
    </row>
    <row r="115" spans="2:11" s="1" customFormat="1" ht="15" customHeight="1" x14ac:dyDescent="0.2">
      <c r="B115" s="223"/>
      <c r="C115" s="200" t="s">
        <v>38</v>
      </c>
      <c r="D115" s="200"/>
      <c r="E115" s="200"/>
      <c r="F115" s="221" t="s">
        <v>76</v>
      </c>
      <c r="G115" s="200"/>
      <c r="H115" s="200" t="s">
        <v>654</v>
      </c>
      <c r="I115" s="200" t="s">
        <v>645</v>
      </c>
      <c r="J115" s="200"/>
      <c r="K115" s="212"/>
    </row>
    <row r="116" spans="2:11" s="1" customFormat="1" ht="15" customHeight="1" x14ac:dyDescent="0.2">
      <c r="B116" s="223"/>
      <c r="C116" s="200" t="s">
        <v>48</v>
      </c>
      <c r="D116" s="200"/>
      <c r="E116" s="200"/>
      <c r="F116" s="221" t="s">
        <v>76</v>
      </c>
      <c r="G116" s="200"/>
      <c r="H116" s="200" t="s">
        <v>655</v>
      </c>
      <c r="I116" s="200" t="s">
        <v>645</v>
      </c>
      <c r="J116" s="200"/>
      <c r="K116" s="212"/>
    </row>
    <row r="117" spans="2:11" s="1" customFormat="1" ht="15" customHeight="1" x14ac:dyDescent="0.2">
      <c r="B117" s="223"/>
      <c r="C117" s="200" t="s">
        <v>57</v>
      </c>
      <c r="D117" s="200"/>
      <c r="E117" s="200"/>
      <c r="F117" s="221" t="s">
        <v>76</v>
      </c>
      <c r="G117" s="200"/>
      <c r="H117" s="200" t="s">
        <v>656</v>
      </c>
      <c r="I117" s="200" t="s">
        <v>657</v>
      </c>
      <c r="J117" s="200"/>
      <c r="K117" s="212"/>
    </row>
    <row r="118" spans="2:11" s="1" customFormat="1" ht="15" customHeight="1" x14ac:dyDescent="0.2">
      <c r="B118" s="226"/>
      <c r="C118" s="232"/>
      <c r="D118" s="232"/>
      <c r="E118" s="232"/>
      <c r="F118" s="232"/>
      <c r="G118" s="232"/>
      <c r="H118" s="232"/>
      <c r="I118" s="232"/>
      <c r="J118" s="232"/>
      <c r="K118" s="228"/>
    </row>
    <row r="119" spans="2:11" s="1" customFormat="1" ht="18.75" customHeight="1" x14ac:dyDescent="0.2">
      <c r="B119" s="233"/>
      <c r="C119" s="234"/>
      <c r="D119" s="234"/>
      <c r="E119" s="234"/>
      <c r="F119" s="235"/>
      <c r="G119" s="234"/>
      <c r="H119" s="234"/>
      <c r="I119" s="234"/>
      <c r="J119" s="234"/>
      <c r="K119" s="233"/>
    </row>
    <row r="120" spans="2:11" s="1" customFormat="1" ht="18.75" customHeight="1" x14ac:dyDescent="0.2">
      <c r="B120" s="207"/>
      <c r="C120" s="207"/>
      <c r="D120" s="207"/>
      <c r="E120" s="207"/>
      <c r="F120" s="207"/>
      <c r="G120" s="207"/>
      <c r="H120" s="207"/>
      <c r="I120" s="207"/>
      <c r="J120" s="207"/>
      <c r="K120" s="207"/>
    </row>
    <row r="121" spans="2:11" s="1" customFormat="1" ht="7.5" customHeight="1" x14ac:dyDescent="0.2">
      <c r="B121" s="236"/>
      <c r="C121" s="237"/>
      <c r="D121" s="237"/>
      <c r="E121" s="237"/>
      <c r="F121" s="237"/>
      <c r="G121" s="237"/>
      <c r="H121" s="237"/>
      <c r="I121" s="237"/>
      <c r="J121" s="237"/>
      <c r="K121" s="238"/>
    </row>
    <row r="122" spans="2:11" s="1" customFormat="1" ht="45" customHeight="1" x14ac:dyDescent="0.2">
      <c r="B122" s="239"/>
      <c r="C122" s="316" t="s">
        <v>658</v>
      </c>
      <c r="D122" s="316"/>
      <c r="E122" s="316"/>
      <c r="F122" s="316"/>
      <c r="G122" s="316"/>
      <c r="H122" s="316"/>
      <c r="I122" s="316"/>
      <c r="J122" s="316"/>
      <c r="K122" s="240"/>
    </row>
    <row r="123" spans="2:11" s="1" customFormat="1" ht="17.25" customHeight="1" x14ac:dyDescent="0.2">
      <c r="B123" s="241"/>
      <c r="C123" s="213" t="s">
        <v>605</v>
      </c>
      <c r="D123" s="213"/>
      <c r="E123" s="213"/>
      <c r="F123" s="213" t="s">
        <v>606</v>
      </c>
      <c r="G123" s="214"/>
      <c r="H123" s="213" t="s">
        <v>54</v>
      </c>
      <c r="I123" s="213" t="s">
        <v>57</v>
      </c>
      <c r="J123" s="213" t="s">
        <v>607</v>
      </c>
      <c r="K123" s="242"/>
    </row>
    <row r="124" spans="2:11" s="1" customFormat="1" ht="17.25" customHeight="1" x14ac:dyDescent="0.2">
      <c r="B124" s="241"/>
      <c r="C124" s="215" t="s">
        <v>608</v>
      </c>
      <c r="D124" s="215"/>
      <c r="E124" s="215"/>
      <c r="F124" s="216" t="s">
        <v>609</v>
      </c>
      <c r="G124" s="217"/>
      <c r="H124" s="215"/>
      <c r="I124" s="215"/>
      <c r="J124" s="215" t="s">
        <v>610</v>
      </c>
      <c r="K124" s="242"/>
    </row>
    <row r="125" spans="2:11" s="1" customFormat="1" ht="5.25" customHeight="1" x14ac:dyDescent="0.2">
      <c r="B125" s="243"/>
      <c r="C125" s="218"/>
      <c r="D125" s="218"/>
      <c r="E125" s="218"/>
      <c r="F125" s="218"/>
      <c r="G125" s="244"/>
      <c r="H125" s="218"/>
      <c r="I125" s="218"/>
      <c r="J125" s="218"/>
      <c r="K125" s="245"/>
    </row>
    <row r="126" spans="2:11" s="1" customFormat="1" ht="15" customHeight="1" x14ac:dyDescent="0.2">
      <c r="B126" s="243"/>
      <c r="C126" s="200" t="s">
        <v>613</v>
      </c>
      <c r="D126" s="220"/>
      <c r="E126" s="220"/>
      <c r="F126" s="221" t="s">
        <v>76</v>
      </c>
      <c r="G126" s="200"/>
      <c r="H126" s="200" t="s">
        <v>650</v>
      </c>
      <c r="I126" s="200" t="s">
        <v>612</v>
      </c>
      <c r="J126" s="200">
        <v>120</v>
      </c>
      <c r="K126" s="246"/>
    </row>
    <row r="127" spans="2:11" s="1" customFormat="1" ht="15" customHeight="1" x14ac:dyDescent="0.2">
      <c r="B127" s="243"/>
      <c r="C127" s="200" t="s">
        <v>659</v>
      </c>
      <c r="D127" s="200"/>
      <c r="E127" s="200"/>
      <c r="F127" s="221" t="s">
        <v>76</v>
      </c>
      <c r="G127" s="200"/>
      <c r="H127" s="200" t="s">
        <v>660</v>
      </c>
      <c r="I127" s="200" t="s">
        <v>612</v>
      </c>
      <c r="J127" s="200" t="s">
        <v>661</v>
      </c>
      <c r="K127" s="246"/>
    </row>
    <row r="128" spans="2:11" s="1" customFormat="1" ht="15" customHeight="1" x14ac:dyDescent="0.2">
      <c r="B128" s="243"/>
      <c r="C128" s="200" t="s">
        <v>85</v>
      </c>
      <c r="D128" s="200"/>
      <c r="E128" s="200"/>
      <c r="F128" s="221" t="s">
        <v>76</v>
      </c>
      <c r="G128" s="200"/>
      <c r="H128" s="200" t="s">
        <v>662</v>
      </c>
      <c r="I128" s="200" t="s">
        <v>612</v>
      </c>
      <c r="J128" s="200" t="s">
        <v>661</v>
      </c>
      <c r="K128" s="246"/>
    </row>
    <row r="129" spans="2:11" s="1" customFormat="1" ht="15" customHeight="1" x14ac:dyDescent="0.2">
      <c r="B129" s="243"/>
      <c r="C129" s="200" t="s">
        <v>621</v>
      </c>
      <c r="D129" s="200"/>
      <c r="E129" s="200"/>
      <c r="F129" s="221" t="s">
        <v>616</v>
      </c>
      <c r="G129" s="200"/>
      <c r="H129" s="200" t="s">
        <v>622</v>
      </c>
      <c r="I129" s="200" t="s">
        <v>612</v>
      </c>
      <c r="J129" s="200">
        <v>15</v>
      </c>
      <c r="K129" s="246"/>
    </row>
    <row r="130" spans="2:11" s="1" customFormat="1" ht="15" customHeight="1" x14ac:dyDescent="0.2">
      <c r="B130" s="243"/>
      <c r="C130" s="224" t="s">
        <v>623</v>
      </c>
      <c r="D130" s="224"/>
      <c r="E130" s="224"/>
      <c r="F130" s="225" t="s">
        <v>616</v>
      </c>
      <c r="G130" s="224"/>
      <c r="H130" s="224" t="s">
        <v>624</v>
      </c>
      <c r="I130" s="224" t="s">
        <v>612</v>
      </c>
      <c r="J130" s="224">
        <v>15</v>
      </c>
      <c r="K130" s="246"/>
    </row>
    <row r="131" spans="2:11" s="1" customFormat="1" ht="15" customHeight="1" x14ac:dyDescent="0.2">
      <c r="B131" s="243"/>
      <c r="C131" s="224" t="s">
        <v>625</v>
      </c>
      <c r="D131" s="224"/>
      <c r="E131" s="224"/>
      <c r="F131" s="225" t="s">
        <v>616</v>
      </c>
      <c r="G131" s="224"/>
      <c r="H131" s="224" t="s">
        <v>626</v>
      </c>
      <c r="I131" s="224" t="s">
        <v>612</v>
      </c>
      <c r="J131" s="224">
        <v>20</v>
      </c>
      <c r="K131" s="246"/>
    </row>
    <row r="132" spans="2:11" s="1" customFormat="1" ht="15" customHeight="1" x14ac:dyDescent="0.2">
      <c r="B132" s="243"/>
      <c r="C132" s="224" t="s">
        <v>627</v>
      </c>
      <c r="D132" s="224"/>
      <c r="E132" s="224"/>
      <c r="F132" s="225" t="s">
        <v>616</v>
      </c>
      <c r="G132" s="224"/>
      <c r="H132" s="224" t="s">
        <v>628</v>
      </c>
      <c r="I132" s="224" t="s">
        <v>612</v>
      </c>
      <c r="J132" s="224">
        <v>20</v>
      </c>
      <c r="K132" s="246"/>
    </row>
    <row r="133" spans="2:11" s="1" customFormat="1" ht="15" customHeight="1" x14ac:dyDescent="0.2">
      <c r="B133" s="243"/>
      <c r="C133" s="200" t="s">
        <v>615</v>
      </c>
      <c r="D133" s="200"/>
      <c r="E133" s="200"/>
      <c r="F133" s="221" t="s">
        <v>616</v>
      </c>
      <c r="G133" s="200"/>
      <c r="H133" s="200" t="s">
        <v>650</v>
      </c>
      <c r="I133" s="200" t="s">
        <v>612</v>
      </c>
      <c r="J133" s="200">
        <v>50</v>
      </c>
      <c r="K133" s="246"/>
    </row>
    <row r="134" spans="2:11" s="1" customFormat="1" ht="15" customHeight="1" x14ac:dyDescent="0.2">
      <c r="B134" s="243"/>
      <c r="C134" s="200" t="s">
        <v>629</v>
      </c>
      <c r="D134" s="200"/>
      <c r="E134" s="200"/>
      <c r="F134" s="221" t="s">
        <v>616</v>
      </c>
      <c r="G134" s="200"/>
      <c r="H134" s="200" t="s">
        <v>650</v>
      </c>
      <c r="I134" s="200" t="s">
        <v>612</v>
      </c>
      <c r="J134" s="200">
        <v>50</v>
      </c>
      <c r="K134" s="246"/>
    </row>
    <row r="135" spans="2:11" s="1" customFormat="1" ht="15" customHeight="1" x14ac:dyDescent="0.2">
      <c r="B135" s="243"/>
      <c r="C135" s="200" t="s">
        <v>635</v>
      </c>
      <c r="D135" s="200"/>
      <c r="E135" s="200"/>
      <c r="F135" s="221" t="s">
        <v>616</v>
      </c>
      <c r="G135" s="200"/>
      <c r="H135" s="200" t="s">
        <v>650</v>
      </c>
      <c r="I135" s="200" t="s">
        <v>612</v>
      </c>
      <c r="J135" s="200">
        <v>50</v>
      </c>
      <c r="K135" s="246"/>
    </row>
    <row r="136" spans="2:11" s="1" customFormat="1" ht="15" customHeight="1" x14ac:dyDescent="0.2">
      <c r="B136" s="243"/>
      <c r="C136" s="200" t="s">
        <v>637</v>
      </c>
      <c r="D136" s="200"/>
      <c r="E136" s="200"/>
      <c r="F136" s="221" t="s">
        <v>616</v>
      </c>
      <c r="G136" s="200"/>
      <c r="H136" s="200" t="s">
        <v>650</v>
      </c>
      <c r="I136" s="200" t="s">
        <v>612</v>
      </c>
      <c r="J136" s="200">
        <v>50</v>
      </c>
      <c r="K136" s="246"/>
    </row>
    <row r="137" spans="2:11" s="1" customFormat="1" ht="15" customHeight="1" x14ac:dyDescent="0.2">
      <c r="B137" s="243"/>
      <c r="C137" s="200" t="s">
        <v>638</v>
      </c>
      <c r="D137" s="200"/>
      <c r="E137" s="200"/>
      <c r="F137" s="221" t="s">
        <v>616</v>
      </c>
      <c r="G137" s="200"/>
      <c r="H137" s="200" t="s">
        <v>663</v>
      </c>
      <c r="I137" s="200" t="s">
        <v>612</v>
      </c>
      <c r="J137" s="200">
        <v>255</v>
      </c>
      <c r="K137" s="246"/>
    </row>
    <row r="138" spans="2:11" s="1" customFormat="1" ht="15" customHeight="1" x14ac:dyDescent="0.2">
      <c r="B138" s="243"/>
      <c r="C138" s="200" t="s">
        <v>640</v>
      </c>
      <c r="D138" s="200"/>
      <c r="E138" s="200"/>
      <c r="F138" s="221" t="s">
        <v>76</v>
      </c>
      <c r="G138" s="200"/>
      <c r="H138" s="200" t="s">
        <v>664</v>
      </c>
      <c r="I138" s="200" t="s">
        <v>642</v>
      </c>
      <c r="J138" s="200"/>
      <c r="K138" s="246"/>
    </row>
    <row r="139" spans="2:11" s="1" customFormat="1" ht="15" customHeight="1" x14ac:dyDescent="0.2">
      <c r="B139" s="243"/>
      <c r="C139" s="200" t="s">
        <v>643</v>
      </c>
      <c r="D139" s="200"/>
      <c r="E139" s="200"/>
      <c r="F139" s="221" t="s">
        <v>76</v>
      </c>
      <c r="G139" s="200"/>
      <c r="H139" s="200" t="s">
        <v>665</v>
      </c>
      <c r="I139" s="200" t="s">
        <v>645</v>
      </c>
      <c r="J139" s="200"/>
      <c r="K139" s="246"/>
    </row>
    <row r="140" spans="2:11" s="1" customFormat="1" ht="15" customHeight="1" x14ac:dyDescent="0.2">
      <c r="B140" s="243"/>
      <c r="C140" s="200" t="s">
        <v>646</v>
      </c>
      <c r="D140" s="200"/>
      <c r="E140" s="200"/>
      <c r="F140" s="221" t="s">
        <v>76</v>
      </c>
      <c r="G140" s="200"/>
      <c r="H140" s="200" t="s">
        <v>646</v>
      </c>
      <c r="I140" s="200" t="s">
        <v>645</v>
      </c>
      <c r="J140" s="200"/>
      <c r="K140" s="246"/>
    </row>
    <row r="141" spans="2:11" s="1" customFormat="1" ht="15" customHeight="1" x14ac:dyDescent="0.2">
      <c r="B141" s="243"/>
      <c r="C141" s="200" t="s">
        <v>38</v>
      </c>
      <c r="D141" s="200"/>
      <c r="E141" s="200"/>
      <c r="F141" s="221" t="s">
        <v>76</v>
      </c>
      <c r="G141" s="200"/>
      <c r="H141" s="200" t="s">
        <v>666</v>
      </c>
      <c r="I141" s="200" t="s">
        <v>645</v>
      </c>
      <c r="J141" s="200"/>
      <c r="K141" s="246"/>
    </row>
    <row r="142" spans="2:11" s="1" customFormat="1" ht="15" customHeight="1" x14ac:dyDescent="0.2">
      <c r="B142" s="243"/>
      <c r="C142" s="200" t="s">
        <v>667</v>
      </c>
      <c r="D142" s="200"/>
      <c r="E142" s="200"/>
      <c r="F142" s="221" t="s">
        <v>76</v>
      </c>
      <c r="G142" s="200"/>
      <c r="H142" s="200" t="s">
        <v>668</v>
      </c>
      <c r="I142" s="200" t="s">
        <v>645</v>
      </c>
      <c r="J142" s="200"/>
      <c r="K142" s="246"/>
    </row>
    <row r="143" spans="2:11" s="1" customFormat="1" ht="15" customHeight="1" x14ac:dyDescent="0.2">
      <c r="B143" s="247"/>
      <c r="C143" s="248"/>
      <c r="D143" s="248"/>
      <c r="E143" s="248"/>
      <c r="F143" s="248"/>
      <c r="G143" s="248"/>
      <c r="H143" s="248"/>
      <c r="I143" s="248"/>
      <c r="J143" s="248"/>
      <c r="K143" s="249"/>
    </row>
    <row r="144" spans="2:11" s="1" customFormat="1" ht="18.75" customHeight="1" x14ac:dyDescent="0.2">
      <c r="B144" s="234"/>
      <c r="C144" s="234"/>
      <c r="D144" s="234"/>
      <c r="E144" s="234"/>
      <c r="F144" s="235"/>
      <c r="G144" s="234"/>
      <c r="H144" s="234"/>
      <c r="I144" s="234"/>
      <c r="J144" s="234"/>
      <c r="K144" s="234"/>
    </row>
    <row r="145" spans="2:11" s="1" customFormat="1" ht="18.75" customHeight="1" x14ac:dyDescent="0.2">
      <c r="B145" s="207"/>
      <c r="C145" s="207"/>
      <c r="D145" s="207"/>
      <c r="E145" s="207"/>
      <c r="F145" s="207"/>
      <c r="G145" s="207"/>
      <c r="H145" s="207"/>
      <c r="I145" s="207"/>
      <c r="J145" s="207"/>
      <c r="K145" s="207"/>
    </row>
    <row r="146" spans="2:11" s="1" customFormat="1" ht="7.5" customHeight="1" x14ac:dyDescent="0.2">
      <c r="B146" s="208"/>
      <c r="C146" s="209"/>
      <c r="D146" s="209"/>
      <c r="E146" s="209"/>
      <c r="F146" s="209"/>
      <c r="G146" s="209"/>
      <c r="H146" s="209"/>
      <c r="I146" s="209"/>
      <c r="J146" s="209"/>
      <c r="K146" s="210"/>
    </row>
    <row r="147" spans="2:11" s="1" customFormat="1" ht="45" customHeight="1" x14ac:dyDescent="0.2">
      <c r="B147" s="211"/>
      <c r="C147" s="318" t="s">
        <v>669</v>
      </c>
      <c r="D147" s="318"/>
      <c r="E147" s="318"/>
      <c r="F147" s="318"/>
      <c r="G147" s="318"/>
      <c r="H147" s="318"/>
      <c r="I147" s="318"/>
      <c r="J147" s="318"/>
      <c r="K147" s="212"/>
    </row>
    <row r="148" spans="2:11" s="1" customFormat="1" ht="17.25" customHeight="1" x14ac:dyDescent="0.2">
      <c r="B148" s="211"/>
      <c r="C148" s="213" t="s">
        <v>605</v>
      </c>
      <c r="D148" s="213"/>
      <c r="E148" s="213"/>
      <c r="F148" s="213" t="s">
        <v>606</v>
      </c>
      <c r="G148" s="214"/>
      <c r="H148" s="213" t="s">
        <v>54</v>
      </c>
      <c r="I148" s="213" t="s">
        <v>57</v>
      </c>
      <c r="J148" s="213" t="s">
        <v>607</v>
      </c>
      <c r="K148" s="212"/>
    </row>
    <row r="149" spans="2:11" s="1" customFormat="1" ht="17.25" customHeight="1" x14ac:dyDescent="0.2">
      <c r="B149" s="211"/>
      <c r="C149" s="215" t="s">
        <v>608</v>
      </c>
      <c r="D149" s="215"/>
      <c r="E149" s="215"/>
      <c r="F149" s="216" t="s">
        <v>609</v>
      </c>
      <c r="G149" s="217"/>
      <c r="H149" s="215"/>
      <c r="I149" s="215"/>
      <c r="J149" s="215" t="s">
        <v>610</v>
      </c>
      <c r="K149" s="212"/>
    </row>
    <row r="150" spans="2:11" s="1" customFormat="1" ht="5.25" customHeight="1" x14ac:dyDescent="0.2">
      <c r="B150" s="223"/>
      <c r="C150" s="218"/>
      <c r="D150" s="218"/>
      <c r="E150" s="218"/>
      <c r="F150" s="218"/>
      <c r="G150" s="219"/>
      <c r="H150" s="218"/>
      <c r="I150" s="218"/>
      <c r="J150" s="218"/>
      <c r="K150" s="246"/>
    </row>
    <row r="151" spans="2:11" s="1" customFormat="1" ht="15" customHeight="1" x14ac:dyDescent="0.2">
      <c r="B151" s="223"/>
      <c r="C151" s="250" t="s">
        <v>613</v>
      </c>
      <c r="D151" s="200"/>
      <c r="E151" s="200"/>
      <c r="F151" s="251" t="s">
        <v>76</v>
      </c>
      <c r="G151" s="200"/>
      <c r="H151" s="250" t="s">
        <v>650</v>
      </c>
      <c r="I151" s="250" t="s">
        <v>612</v>
      </c>
      <c r="J151" s="250">
        <v>120</v>
      </c>
      <c r="K151" s="246"/>
    </row>
    <row r="152" spans="2:11" s="1" customFormat="1" ht="15" customHeight="1" x14ac:dyDescent="0.2">
      <c r="B152" s="223"/>
      <c r="C152" s="250" t="s">
        <v>659</v>
      </c>
      <c r="D152" s="200"/>
      <c r="E152" s="200"/>
      <c r="F152" s="251" t="s">
        <v>76</v>
      </c>
      <c r="G152" s="200"/>
      <c r="H152" s="250" t="s">
        <v>670</v>
      </c>
      <c r="I152" s="250" t="s">
        <v>612</v>
      </c>
      <c r="J152" s="250" t="s">
        <v>661</v>
      </c>
      <c r="K152" s="246"/>
    </row>
    <row r="153" spans="2:11" s="1" customFormat="1" ht="15" customHeight="1" x14ac:dyDescent="0.2">
      <c r="B153" s="223"/>
      <c r="C153" s="250" t="s">
        <v>85</v>
      </c>
      <c r="D153" s="200"/>
      <c r="E153" s="200"/>
      <c r="F153" s="251" t="s">
        <v>76</v>
      </c>
      <c r="G153" s="200"/>
      <c r="H153" s="250" t="s">
        <v>671</v>
      </c>
      <c r="I153" s="250" t="s">
        <v>612</v>
      </c>
      <c r="J153" s="250" t="s">
        <v>661</v>
      </c>
      <c r="K153" s="246"/>
    </row>
    <row r="154" spans="2:11" s="1" customFormat="1" ht="15" customHeight="1" x14ac:dyDescent="0.2">
      <c r="B154" s="223"/>
      <c r="C154" s="250" t="s">
        <v>615</v>
      </c>
      <c r="D154" s="200"/>
      <c r="E154" s="200"/>
      <c r="F154" s="251" t="s">
        <v>616</v>
      </c>
      <c r="G154" s="200"/>
      <c r="H154" s="250" t="s">
        <v>650</v>
      </c>
      <c r="I154" s="250" t="s">
        <v>612</v>
      </c>
      <c r="J154" s="250">
        <v>50</v>
      </c>
      <c r="K154" s="246"/>
    </row>
    <row r="155" spans="2:11" s="1" customFormat="1" ht="15" customHeight="1" x14ac:dyDescent="0.2">
      <c r="B155" s="223"/>
      <c r="C155" s="250" t="s">
        <v>618</v>
      </c>
      <c r="D155" s="200"/>
      <c r="E155" s="200"/>
      <c r="F155" s="251" t="s">
        <v>76</v>
      </c>
      <c r="G155" s="200"/>
      <c r="H155" s="250" t="s">
        <v>650</v>
      </c>
      <c r="I155" s="250" t="s">
        <v>620</v>
      </c>
      <c r="J155" s="250"/>
      <c r="K155" s="246"/>
    </row>
    <row r="156" spans="2:11" s="1" customFormat="1" ht="15" customHeight="1" x14ac:dyDescent="0.2">
      <c r="B156" s="223"/>
      <c r="C156" s="250" t="s">
        <v>629</v>
      </c>
      <c r="D156" s="200"/>
      <c r="E156" s="200"/>
      <c r="F156" s="251" t="s">
        <v>616</v>
      </c>
      <c r="G156" s="200"/>
      <c r="H156" s="250" t="s">
        <v>650</v>
      </c>
      <c r="I156" s="250" t="s">
        <v>612</v>
      </c>
      <c r="J156" s="250">
        <v>50</v>
      </c>
      <c r="K156" s="246"/>
    </row>
    <row r="157" spans="2:11" s="1" customFormat="1" ht="15" customHeight="1" x14ac:dyDescent="0.2">
      <c r="B157" s="223"/>
      <c r="C157" s="250" t="s">
        <v>637</v>
      </c>
      <c r="D157" s="200"/>
      <c r="E157" s="200"/>
      <c r="F157" s="251" t="s">
        <v>616</v>
      </c>
      <c r="G157" s="200"/>
      <c r="H157" s="250" t="s">
        <v>650</v>
      </c>
      <c r="I157" s="250" t="s">
        <v>612</v>
      </c>
      <c r="J157" s="250">
        <v>50</v>
      </c>
      <c r="K157" s="246"/>
    </row>
    <row r="158" spans="2:11" s="1" customFormat="1" ht="15" customHeight="1" x14ac:dyDescent="0.2">
      <c r="B158" s="223"/>
      <c r="C158" s="250" t="s">
        <v>635</v>
      </c>
      <c r="D158" s="200"/>
      <c r="E158" s="200"/>
      <c r="F158" s="251" t="s">
        <v>616</v>
      </c>
      <c r="G158" s="200"/>
      <c r="H158" s="250" t="s">
        <v>650</v>
      </c>
      <c r="I158" s="250" t="s">
        <v>612</v>
      </c>
      <c r="J158" s="250">
        <v>50</v>
      </c>
      <c r="K158" s="246"/>
    </row>
    <row r="159" spans="2:11" s="1" customFormat="1" ht="15" customHeight="1" x14ac:dyDescent="0.2">
      <c r="B159" s="223"/>
      <c r="C159" s="250" t="s">
        <v>128</v>
      </c>
      <c r="D159" s="200"/>
      <c r="E159" s="200"/>
      <c r="F159" s="251" t="s">
        <v>76</v>
      </c>
      <c r="G159" s="200"/>
      <c r="H159" s="250" t="s">
        <v>672</v>
      </c>
      <c r="I159" s="250" t="s">
        <v>612</v>
      </c>
      <c r="J159" s="250" t="s">
        <v>673</v>
      </c>
      <c r="K159" s="246"/>
    </row>
    <row r="160" spans="2:11" s="1" customFormat="1" ht="15" customHeight="1" x14ac:dyDescent="0.2">
      <c r="B160" s="223"/>
      <c r="C160" s="250" t="s">
        <v>674</v>
      </c>
      <c r="D160" s="200"/>
      <c r="E160" s="200"/>
      <c r="F160" s="251" t="s">
        <v>76</v>
      </c>
      <c r="G160" s="200"/>
      <c r="H160" s="250" t="s">
        <v>675</v>
      </c>
      <c r="I160" s="250" t="s">
        <v>645</v>
      </c>
      <c r="J160" s="250"/>
      <c r="K160" s="246"/>
    </row>
    <row r="161" spans="2:11" s="1" customFormat="1" ht="15" customHeight="1" x14ac:dyDescent="0.2">
      <c r="B161" s="252"/>
      <c r="C161" s="232"/>
      <c r="D161" s="232"/>
      <c r="E161" s="232"/>
      <c r="F161" s="232"/>
      <c r="G161" s="232"/>
      <c r="H161" s="232"/>
      <c r="I161" s="232"/>
      <c r="J161" s="232"/>
      <c r="K161" s="253"/>
    </row>
    <row r="162" spans="2:11" s="1" customFormat="1" ht="18.75" customHeight="1" x14ac:dyDescent="0.2">
      <c r="B162" s="234"/>
      <c r="C162" s="244"/>
      <c r="D162" s="244"/>
      <c r="E162" s="244"/>
      <c r="F162" s="254"/>
      <c r="G162" s="244"/>
      <c r="H162" s="244"/>
      <c r="I162" s="244"/>
      <c r="J162" s="244"/>
      <c r="K162" s="234"/>
    </row>
    <row r="163" spans="2:11" s="1" customFormat="1" ht="18.75" customHeight="1" x14ac:dyDescent="0.2">
      <c r="B163" s="207"/>
      <c r="C163" s="207"/>
      <c r="D163" s="207"/>
      <c r="E163" s="207"/>
      <c r="F163" s="207"/>
      <c r="G163" s="207"/>
      <c r="H163" s="207"/>
      <c r="I163" s="207"/>
      <c r="J163" s="207"/>
      <c r="K163" s="207"/>
    </row>
    <row r="164" spans="2:11" s="1" customFormat="1" ht="7.5" customHeight="1" x14ac:dyDescent="0.2">
      <c r="B164" s="189"/>
      <c r="C164" s="190"/>
      <c r="D164" s="190"/>
      <c r="E164" s="190"/>
      <c r="F164" s="190"/>
      <c r="G164" s="190"/>
      <c r="H164" s="190"/>
      <c r="I164" s="190"/>
      <c r="J164" s="190"/>
      <c r="K164" s="191"/>
    </row>
    <row r="165" spans="2:11" s="1" customFormat="1" ht="45" customHeight="1" x14ac:dyDescent="0.2">
      <c r="B165" s="192"/>
      <c r="C165" s="316" t="s">
        <v>676</v>
      </c>
      <c r="D165" s="316"/>
      <c r="E165" s="316"/>
      <c r="F165" s="316"/>
      <c r="G165" s="316"/>
      <c r="H165" s="316"/>
      <c r="I165" s="316"/>
      <c r="J165" s="316"/>
      <c r="K165" s="193"/>
    </row>
    <row r="166" spans="2:11" s="1" customFormat="1" ht="17.25" customHeight="1" x14ac:dyDescent="0.2">
      <c r="B166" s="192"/>
      <c r="C166" s="213" t="s">
        <v>605</v>
      </c>
      <c r="D166" s="213"/>
      <c r="E166" s="213"/>
      <c r="F166" s="213" t="s">
        <v>606</v>
      </c>
      <c r="G166" s="255"/>
      <c r="H166" s="256" t="s">
        <v>54</v>
      </c>
      <c r="I166" s="256" t="s">
        <v>57</v>
      </c>
      <c r="J166" s="213" t="s">
        <v>607</v>
      </c>
      <c r="K166" s="193"/>
    </row>
    <row r="167" spans="2:11" s="1" customFormat="1" ht="17.25" customHeight="1" x14ac:dyDescent="0.2">
      <c r="B167" s="194"/>
      <c r="C167" s="215" t="s">
        <v>608</v>
      </c>
      <c r="D167" s="215"/>
      <c r="E167" s="215"/>
      <c r="F167" s="216" t="s">
        <v>609</v>
      </c>
      <c r="G167" s="257"/>
      <c r="H167" s="258"/>
      <c r="I167" s="258"/>
      <c r="J167" s="215" t="s">
        <v>610</v>
      </c>
      <c r="K167" s="195"/>
    </row>
    <row r="168" spans="2:11" s="1" customFormat="1" ht="5.25" customHeight="1" x14ac:dyDescent="0.2">
      <c r="B168" s="223"/>
      <c r="C168" s="218"/>
      <c r="D168" s="218"/>
      <c r="E168" s="218"/>
      <c r="F168" s="218"/>
      <c r="G168" s="219"/>
      <c r="H168" s="218"/>
      <c r="I168" s="218"/>
      <c r="J168" s="218"/>
      <c r="K168" s="246"/>
    </row>
    <row r="169" spans="2:11" s="1" customFormat="1" ht="15" customHeight="1" x14ac:dyDescent="0.2">
      <c r="B169" s="223"/>
      <c r="C169" s="200" t="s">
        <v>613</v>
      </c>
      <c r="D169" s="200"/>
      <c r="E169" s="200"/>
      <c r="F169" s="221" t="s">
        <v>76</v>
      </c>
      <c r="G169" s="200"/>
      <c r="H169" s="200" t="s">
        <v>650</v>
      </c>
      <c r="I169" s="200" t="s">
        <v>612</v>
      </c>
      <c r="J169" s="200">
        <v>120</v>
      </c>
      <c r="K169" s="246"/>
    </row>
    <row r="170" spans="2:11" s="1" customFormat="1" ht="15" customHeight="1" x14ac:dyDescent="0.2">
      <c r="B170" s="223"/>
      <c r="C170" s="200" t="s">
        <v>659</v>
      </c>
      <c r="D170" s="200"/>
      <c r="E170" s="200"/>
      <c r="F170" s="221" t="s">
        <v>76</v>
      </c>
      <c r="G170" s="200"/>
      <c r="H170" s="200" t="s">
        <v>660</v>
      </c>
      <c r="I170" s="200" t="s">
        <v>612</v>
      </c>
      <c r="J170" s="200" t="s">
        <v>661</v>
      </c>
      <c r="K170" s="246"/>
    </row>
    <row r="171" spans="2:11" s="1" customFormat="1" ht="15" customHeight="1" x14ac:dyDescent="0.2">
      <c r="B171" s="223"/>
      <c r="C171" s="200" t="s">
        <v>85</v>
      </c>
      <c r="D171" s="200"/>
      <c r="E171" s="200"/>
      <c r="F171" s="221" t="s">
        <v>76</v>
      </c>
      <c r="G171" s="200"/>
      <c r="H171" s="200" t="s">
        <v>677</v>
      </c>
      <c r="I171" s="200" t="s">
        <v>612</v>
      </c>
      <c r="J171" s="200" t="s">
        <v>661</v>
      </c>
      <c r="K171" s="246"/>
    </row>
    <row r="172" spans="2:11" s="1" customFormat="1" ht="15" customHeight="1" x14ac:dyDescent="0.2">
      <c r="B172" s="223"/>
      <c r="C172" s="200" t="s">
        <v>615</v>
      </c>
      <c r="D172" s="200"/>
      <c r="E172" s="200"/>
      <c r="F172" s="221" t="s">
        <v>616</v>
      </c>
      <c r="G172" s="200"/>
      <c r="H172" s="200" t="s">
        <v>677</v>
      </c>
      <c r="I172" s="200" t="s">
        <v>612</v>
      </c>
      <c r="J172" s="200">
        <v>50</v>
      </c>
      <c r="K172" s="246"/>
    </row>
    <row r="173" spans="2:11" s="1" customFormat="1" ht="15" customHeight="1" x14ac:dyDescent="0.2">
      <c r="B173" s="223"/>
      <c r="C173" s="200" t="s">
        <v>618</v>
      </c>
      <c r="D173" s="200"/>
      <c r="E173" s="200"/>
      <c r="F173" s="221" t="s">
        <v>76</v>
      </c>
      <c r="G173" s="200"/>
      <c r="H173" s="200" t="s">
        <v>677</v>
      </c>
      <c r="I173" s="200" t="s">
        <v>620</v>
      </c>
      <c r="J173" s="200"/>
      <c r="K173" s="246"/>
    </row>
    <row r="174" spans="2:11" s="1" customFormat="1" ht="15" customHeight="1" x14ac:dyDescent="0.2">
      <c r="B174" s="223"/>
      <c r="C174" s="200" t="s">
        <v>629</v>
      </c>
      <c r="D174" s="200"/>
      <c r="E174" s="200"/>
      <c r="F174" s="221" t="s">
        <v>616</v>
      </c>
      <c r="G174" s="200"/>
      <c r="H174" s="200" t="s">
        <v>677</v>
      </c>
      <c r="I174" s="200" t="s">
        <v>612</v>
      </c>
      <c r="J174" s="200">
        <v>50</v>
      </c>
      <c r="K174" s="246"/>
    </row>
    <row r="175" spans="2:11" s="1" customFormat="1" ht="15" customHeight="1" x14ac:dyDescent="0.2">
      <c r="B175" s="223"/>
      <c r="C175" s="200" t="s">
        <v>637</v>
      </c>
      <c r="D175" s="200"/>
      <c r="E175" s="200"/>
      <c r="F175" s="221" t="s">
        <v>616</v>
      </c>
      <c r="G175" s="200"/>
      <c r="H175" s="200" t="s">
        <v>677</v>
      </c>
      <c r="I175" s="200" t="s">
        <v>612</v>
      </c>
      <c r="J175" s="200">
        <v>50</v>
      </c>
      <c r="K175" s="246"/>
    </row>
    <row r="176" spans="2:11" s="1" customFormat="1" ht="15" customHeight="1" x14ac:dyDescent="0.2">
      <c r="B176" s="223"/>
      <c r="C176" s="200" t="s">
        <v>635</v>
      </c>
      <c r="D176" s="200"/>
      <c r="E176" s="200"/>
      <c r="F176" s="221" t="s">
        <v>616</v>
      </c>
      <c r="G176" s="200"/>
      <c r="H176" s="200" t="s">
        <v>677</v>
      </c>
      <c r="I176" s="200" t="s">
        <v>612</v>
      </c>
      <c r="J176" s="200">
        <v>50</v>
      </c>
      <c r="K176" s="246"/>
    </row>
    <row r="177" spans="2:11" s="1" customFormat="1" ht="15" customHeight="1" x14ac:dyDescent="0.2">
      <c r="B177" s="223"/>
      <c r="C177" s="200" t="s">
        <v>140</v>
      </c>
      <c r="D177" s="200"/>
      <c r="E177" s="200"/>
      <c r="F177" s="221" t="s">
        <v>76</v>
      </c>
      <c r="G177" s="200"/>
      <c r="H177" s="200" t="s">
        <v>678</v>
      </c>
      <c r="I177" s="200" t="s">
        <v>679</v>
      </c>
      <c r="J177" s="200"/>
      <c r="K177" s="246"/>
    </row>
    <row r="178" spans="2:11" s="1" customFormat="1" ht="15" customHeight="1" x14ac:dyDescent="0.2">
      <c r="B178" s="223"/>
      <c r="C178" s="200" t="s">
        <v>57</v>
      </c>
      <c r="D178" s="200"/>
      <c r="E178" s="200"/>
      <c r="F178" s="221" t="s">
        <v>76</v>
      </c>
      <c r="G178" s="200"/>
      <c r="H178" s="200" t="s">
        <v>680</v>
      </c>
      <c r="I178" s="200" t="s">
        <v>681</v>
      </c>
      <c r="J178" s="200">
        <v>1</v>
      </c>
      <c r="K178" s="246"/>
    </row>
    <row r="179" spans="2:11" s="1" customFormat="1" ht="15" customHeight="1" x14ac:dyDescent="0.2">
      <c r="B179" s="223"/>
      <c r="C179" s="200" t="s">
        <v>53</v>
      </c>
      <c r="D179" s="200"/>
      <c r="E179" s="200"/>
      <c r="F179" s="221" t="s">
        <v>76</v>
      </c>
      <c r="G179" s="200"/>
      <c r="H179" s="200" t="s">
        <v>682</v>
      </c>
      <c r="I179" s="200" t="s">
        <v>612</v>
      </c>
      <c r="J179" s="200">
        <v>20</v>
      </c>
      <c r="K179" s="246"/>
    </row>
    <row r="180" spans="2:11" s="1" customFormat="1" ht="15" customHeight="1" x14ac:dyDescent="0.2">
      <c r="B180" s="223"/>
      <c r="C180" s="200" t="s">
        <v>54</v>
      </c>
      <c r="D180" s="200"/>
      <c r="E180" s="200"/>
      <c r="F180" s="221" t="s">
        <v>76</v>
      </c>
      <c r="G180" s="200"/>
      <c r="H180" s="200" t="s">
        <v>683</v>
      </c>
      <c r="I180" s="200" t="s">
        <v>612</v>
      </c>
      <c r="J180" s="200">
        <v>255</v>
      </c>
      <c r="K180" s="246"/>
    </row>
    <row r="181" spans="2:11" s="1" customFormat="1" ht="15" customHeight="1" x14ac:dyDescent="0.2">
      <c r="B181" s="223"/>
      <c r="C181" s="200" t="s">
        <v>141</v>
      </c>
      <c r="D181" s="200"/>
      <c r="E181" s="200"/>
      <c r="F181" s="221" t="s">
        <v>76</v>
      </c>
      <c r="G181" s="200"/>
      <c r="H181" s="200" t="s">
        <v>575</v>
      </c>
      <c r="I181" s="200" t="s">
        <v>612</v>
      </c>
      <c r="J181" s="200">
        <v>10</v>
      </c>
      <c r="K181" s="246"/>
    </row>
    <row r="182" spans="2:11" s="1" customFormat="1" ht="15" customHeight="1" x14ac:dyDescent="0.2">
      <c r="B182" s="223"/>
      <c r="C182" s="200" t="s">
        <v>142</v>
      </c>
      <c r="D182" s="200"/>
      <c r="E182" s="200"/>
      <c r="F182" s="221" t="s">
        <v>76</v>
      </c>
      <c r="G182" s="200"/>
      <c r="H182" s="200" t="s">
        <v>684</v>
      </c>
      <c r="I182" s="200" t="s">
        <v>645</v>
      </c>
      <c r="J182" s="200"/>
      <c r="K182" s="246"/>
    </row>
    <row r="183" spans="2:11" s="1" customFormat="1" ht="15" customHeight="1" x14ac:dyDescent="0.2">
      <c r="B183" s="223"/>
      <c r="C183" s="200" t="s">
        <v>685</v>
      </c>
      <c r="D183" s="200"/>
      <c r="E183" s="200"/>
      <c r="F183" s="221" t="s">
        <v>76</v>
      </c>
      <c r="G183" s="200"/>
      <c r="H183" s="200" t="s">
        <v>686</v>
      </c>
      <c r="I183" s="200" t="s">
        <v>645</v>
      </c>
      <c r="J183" s="200"/>
      <c r="K183" s="246"/>
    </row>
    <row r="184" spans="2:11" s="1" customFormat="1" ht="15" customHeight="1" x14ac:dyDescent="0.2">
      <c r="B184" s="223"/>
      <c r="C184" s="200" t="s">
        <v>674</v>
      </c>
      <c r="D184" s="200"/>
      <c r="E184" s="200"/>
      <c r="F184" s="221" t="s">
        <v>76</v>
      </c>
      <c r="G184" s="200"/>
      <c r="H184" s="200" t="s">
        <v>687</v>
      </c>
      <c r="I184" s="200" t="s">
        <v>645</v>
      </c>
      <c r="J184" s="200"/>
      <c r="K184" s="246"/>
    </row>
    <row r="185" spans="2:11" s="1" customFormat="1" ht="15" customHeight="1" x14ac:dyDescent="0.2">
      <c r="B185" s="223"/>
      <c r="C185" s="200" t="s">
        <v>144</v>
      </c>
      <c r="D185" s="200"/>
      <c r="E185" s="200"/>
      <c r="F185" s="221" t="s">
        <v>616</v>
      </c>
      <c r="G185" s="200"/>
      <c r="H185" s="200" t="s">
        <v>688</v>
      </c>
      <c r="I185" s="200" t="s">
        <v>612</v>
      </c>
      <c r="J185" s="200">
        <v>50</v>
      </c>
      <c r="K185" s="246"/>
    </row>
    <row r="186" spans="2:11" s="1" customFormat="1" ht="15" customHeight="1" x14ac:dyDescent="0.2">
      <c r="B186" s="223"/>
      <c r="C186" s="200" t="s">
        <v>104</v>
      </c>
      <c r="D186" s="200"/>
      <c r="E186" s="200"/>
      <c r="F186" s="221" t="s">
        <v>616</v>
      </c>
      <c r="G186" s="200"/>
      <c r="H186" s="200" t="s">
        <v>689</v>
      </c>
      <c r="I186" s="200" t="s">
        <v>690</v>
      </c>
      <c r="J186" s="200"/>
      <c r="K186" s="246"/>
    </row>
    <row r="187" spans="2:11" s="1" customFormat="1" ht="15" customHeight="1" x14ac:dyDescent="0.2">
      <c r="B187" s="223"/>
      <c r="C187" s="200" t="s">
        <v>691</v>
      </c>
      <c r="D187" s="200"/>
      <c r="E187" s="200"/>
      <c r="F187" s="221" t="s">
        <v>616</v>
      </c>
      <c r="G187" s="200"/>
      <c r="H187" s="200" t="s">
        <v>692</v>
      </c>
      <c r="I187" s="200" t="s">
        <v>690</v>
      </c>
      <c r="J187" s="200"/>
      <c r="K187" s="246"/>
    </row>
    <row r="188" spans="2:11" s="1" customFormat="1" ht="15" customHeight="1" x14ac:dyDescent="0.2">
      <c r="B188" s="223"/>
      <c r="C188" s="200" t="s">
        <v>693</v>
      </c>
      <c r="D188" s="200"/>
      <c r="E188" s="200"/>
      <c r="F188" s="221" t="s">
        <v>616</v>
      </c>
      <c r="G188" s="200"/>
      <c r="H188" s="200" t="s">
        <v>694</v>
      </c>
      <c r="I188" s="200" t="s">
        <v>690</v>
      </c>
      <c r="J188" s="200"/>
      <c r="K188" s="246"/>
    </row>
    <row r="189" spans="2:11" s="1" customFormat="1" ht="15" customHeight="1" x14ac:dyDescent="0.2">
      <c r="B189" s="223"/>
      <c r="C189" s="259" t="s">
        <v>695</v>
      </c>
      <c r="D189" s="200"/>
      <c r="E189" s="200"/>
      <c r="F189" s="221" t="s">
        <v>616</v>
      </c>
      <c r="G189" s="200"/>
      <c r="H189" s="200" t="s">
        <v>696</v>
      </c>
      <c r="I189" s="200" t="s">
        <v>697</v>
      </c>
      <c r="J189" s="260" t="s">
        <v>698</v>
      </c>
      <c r="K189" s="246"/>
    </row>
    <row r="190" spans="2:11" s="1" customFormat="1" ht="15" customHeight="1" x14ac:dyDescent="0.2">
      <c r="B190" s="223"/>
      <c r="C190" s="259" t="s">
        <v>42</v>
      </c>
      <c r="D190" s="200"/>
      <c r="E190" s="200"/>
      <c r="F190" s="221" t="s">
        <v>76</v>
      </c>
      <c r="G190" s="200"/>
      <c r="H190" s="197" t="s">
        <v>699</v>
      </c>
      <c r="I190" s="200" t="s">
        <v>700</v>
      </c>
      <c r="J190" s="200"/>
      <c r="K190" s="246"/>
    </row>
    <row r="191" spans="2:11" s="1" customFormat="1" ht="15" customHeight="1" x14ac:dyDescent="0.2">
      <c r="B191" s="223"/>
      <c r="C191" s="259" t="s">
        <v>701</v>
      </c>
      <c r="D191" s="200"/>
      <c r="E191" s="200"/>
      <c r="F191" s="221" t="s">
        <v>76</v>
      </c>
      <c r="G191" s="200"/>
      <c r="H191" s="200" t="s">
        <v>702</v>
      </c>
      <c r="I191" s="200" t="s">
        <v>645</v>
      </c>
      <c r="J191" s="200"/>
      <c r="K191" s="246"/>
    </row>
    <row r="192" spans="2:11" s="1" customFormat="1" ht="15" customHeight="1" x14ac:dyDescent="0.2">
      <c r="B192" s="223"/>
      <c r="C192" s="259" t="s">
        <v>703</v>
      </c>
      <c r="D192" s="200"/>
      <c r="E192" s="200"/>
      <c r="F192" s="221" t="s">
        <v>76</v>
      </c>
      <c r="G192" s="200"/>
      <c r="H192" s="200" t="s">
        <v>704</v>
      </c>
      <c r="I192" s="200" t="s">
        <v>645</v>
      </c>
      <c r="J192" s="200"/>
      <c r="K192" s="246"/>
    </row>
    <row r="193" spans="2:11" s="1" customFormat="1" ht="15" customHeight="1" x14ac:dyDescent="0.2">
      <c r="B193" s="223"/>
      <c r="C193" s="259" t="s">
        <v>705</v>
      </c>
      <c r="D193" s="200"/>
      <c r="E193" s="200"/>
      <c r="F193" s="221" t="s">
        <v>616</v>
      </c>
      <c r="G193" s="200"/>
      <c r="H193" s="200" t="s">
        <v>706</v>
      </c>
      <c r="I193" s="200" t="s">
        <v>645</v>
      </c>
      <c r="J193" s="200"/>
      <c r="K193" s="246"/>
    </row>
    <row r="194" spans="2:11" s="1" customFormat="1" ht="15" customHeight="1" x14ac:dyDescent="0.2">
      <c r="B194" s="252"/>
      <c r="C194" s="261"/>
      <c r="D194" s="232"/>
      <c r="E194" s="232"/>
      <c r="F194" s="232"/>
      <c r="G194" s="232"/>
      <c r="H194" s="232"/>
      <c r="I194" s="232"/>
      <c r="J194" s="232"/>
      <c r="K194" s="253"/>
    </row>
    <row r="195" spans="2:11" s="1" customFormat="1" ht="18.75" customHeight="1" x14ac:dyDescent="0.2">
      <c r="B195" s="234"/>
      <c r="C195" s="244"/>
      <c r="D195" s="244"/>
      <c r="E195" s="244"/>
      <c r="F195" s="254"/>
      <c r="G195" s="244"/>
      <c r="H195" s="244"/>
      <c r="I195" s="244"/>
      <c r="J195" s="244"/>
      <c r="K195" s="234"/>
    </row>
    <row r="196" spans="2:11" s="1" customFormat="1" ht="18.75" customHeight="1" x14ac:dyDescent="0.2">
      <c r="B196" s="234"/>
      <c r="C196" s="244"/>
      <c r="D196" s="244"/>
      <c r="E196" s="244"/>
      <c r="F196" s="254"/>
      <c r="G196" s="244"/>
      <c r="H196" s="244"/>
      <c r="I196" s="244"/>
      <c r="J196" s="244"/>
      <c r="K196" s="234"/>
    </row>
    <row r="197" spans="2:11" s="1" customFormat="1" ht="18.75" customHeight="1" x14ac:dyDescent="0.2"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</row>
    <row r="198" spans="2:11" s="1" customFormat="1" ht="13.5" x14ac:dyDescent="0.2">
      <c r="B198" s="189"/>
      <c r="C198" s="190"/>
      <c r="D198" s="190"/>
      <c r="E198" s="190"/>
      <c r="F198" s="190"/>
      <c r="G198" s="190"/>
      <c r="H198" s="190"/>
      <c r="I198" s="190"/>
      <c r="J198" s="190"/>
      <c r="K198" s="191"/>
    </row>
    <row r="199" spans="2:11" s="1" customFormat="1" ht="21" x14ac:dyDescent="0.2">
      <c r="B199" s="192"/>
      <c r="C199" s="316" t="s">
        <v>707</v>
      </c>
      <c r="D199" s="316"/>
      <c r="E199" s="316"/>
      <c r="F199" s="316"/>
      <c r="G199" s="316"/>
      <c r="H199" s="316"/>
      <c r="I199" s="316"/>
      <c r="J199" s="316"/>
      <c r="K199" s="193"/>
    </row>
    <row r="200" spans="2:11" s="1" customFormat="1" ht="25.5" customHeight="1" x14ac:dyDescent="0.3">
      <c r="B200" s="192"/>
      <c r="C200" s="262" t="s">
        <v>708</v>
      </c>
      <c r="D200" s="262"/>
      <c r="E200" s="262"/>
      <c r="F200" s="262" t="s">
        <v>709</v>
      </c>
      <c r="G200" s="263"/>
      <c r="H200" s="322" t="s">
        <v>710</v>
      </c>
      <c r="I200" s="322"/>
      <c r="J200" s="322"/>
      <c r="K200" s="193"/>
    </row>
    <row r="201" spans="2:11" s="1" customFormat="1" ht="5.25" customHeight="1" x14ac:dyDescent="0.2">
      <c r="B201" s="223"/>
      <c r="C201" s="218"/>
      <c r="D201" s="218"/>
      <c r="E201" s="218"/>
      <c r="F201" s="218"/>
      <c r="G201" s="244"/>
      <c r="H201" s="218"/>
      <c r="I201" s="218"/>
      <c r="J201" s="218"/>
      <c r="K201" s="246"/>
    </row>
    <row r="202" spans="2:11" s="1" customFormat="1" ht="15" customHeight="1" x14ac:dyDescent="0.2">
      <c r="B202" s="223"/>
      <c r="C202" s="200" t="s">
        <v>700</v>
      </c>
      <c r="D202" s="200"/>
      <c r="E202" s="200"/>
      <c r="F202" s="221" t="s">
        <v>43</v>
      </c>
      <c r="G202" s="200"/>
      <c r="H202" s="321" t="s">
        <v>711</v>
      </c>
      <c r="I202" s="321"/>
      <c r="J202" s="321"/>
      <c r="K202" s="246"/>
    </row>
    <row r="203" spans="2:11" s="1" customFormat="1" ht="15" customHeight="1" x14ac:dyDescent="0.2">
      <c r="B203" s="223"/>
      <c r="C203" s="200"/>
      <c r="D203" s="200"/>
      <c r="E203" s="200"/>
      <c r="F203" s="221" t="s">
        <v>44</v>
      </c>
      <c r="G203" s="200"/>
      <c r="H203" s="321" t="s">
        <v>712</v>
      </c>
      <c r="I203" s="321"/>
      <c r="J203" s="321"/>
      <c r="K203" s="246"/>
    </row>
    <row r="204" spans="2:11" s="1" customFormat="1" ht="15" customHeight="1" x14ac:dyDescent="0.2">
      <c r="B204" s="223"/>
      <c r="C204" s="200"/>
      <c r="D204" s="200"/>
      <c r="E204" s="200"/>
      <c r="F204" s="221" t="s">
        <v>47</v>
      </c>
      <c r="G204" s="200"/>
      <c r="H204" s="321" t="s">
        <v>713</v>
      </c>
      <c r="I204" s="321"/>
      <c r="J204" s="321"/>
      <c r="K204" s="246"/>
    </row>
    <row r="205" spans="2:11" s="1" customFormat="1" ht="15" customHeight="1" x14ac:dyDescent="0.2">
      <c r="B205" s="223"/>
      <c r="C205" s="200"/>
      <c r="D205" s="200"/>
      <c r="E205" s="200"/>
      <c r="F205" s="221" t="s">
        <v>45</v>
      </c>
      <c r="G205" s="200"/>
      <c r="H205" s="321" t="s">
        <v>714</v>
      </c>
      <c r="I205" s="321"/>
      <c r="J205" s="321"/>
      <c r="K205" s="246"/>
    </row>
    <row r="206" spans="2:11" s="1" customFormat="1" ht="15" customHeight="1" x14ac:dyDescent="0.2">
      <c r="B206" s="223"/>
      <c r="C206" s="200"/>
      <c r="D206" s="200"/>
      <c r="E206" s="200"/>
      <c r="F206" s="221" t="s">
        <v>46</v>
      </c>
      <c r="G206" s="200"/>
      <c r="H206" s="321" t="s">
        <v>715</v>
      </c>
      <c r="I206" s="321"/>
      <c r="J206" s="321"/>
      <c r="K206" s="246"/>
    </row>
    <row r="207" spans="2:11" s="1" customFormat="1" ht="15" customHeight="1" x14ac:dyDescent="0.2">
      <c r="B207" s="223"/>
      <c r="C207" s="200"/>
      <c r="D207" s="200"/>
      <c r="E207" s="200"/>
      <c r="F207" s="221"/>
      <c r="G207" s="200"/>
      <c r="H207" s="200"/>
      <c r="I207" s="200"/>
      <c r="J207" s="200"/>
      <c r="K207" s="246"/>
    </row>
    <row r="208" spans="2:11" s="1" customFormat="1" ht="15" customHeight="1" x14ac:dyDescent="0.2">
      <c r="B208" s="223"/>
      <c r="C208" s="200" t="s">
        <v>657</v>
      </c>
      <c r="D208" s="200"/>
      <c r="E208" s="200"/>
      <c r="F208" s="221" t="s">
        <v>78</v>
      </c>
      <c r="G208" s="200"/>
      <c r="H208" s="321" t="s">
        <v>716</v>
      </c>
      <c r="I208" s="321"/>
      <c r="J208" s="321"/>
      <c r="K208" s="246"/>
    </row>
    <row r="209" spans="2:11" s="1" customFormat="1" ht="15" customHeight="1" x14ac:dyDescent="0.2">
      <c r="B209" s="223"/>
      <c r="C209" s="200"/>
      <c r="D209" s="200"/>
      <c r="E209" s="200"/>
      <c r="F209" s="221" t="s">
        <v>555</v>
      </c>
      <c r="G209" s="200"/>
      <c r="H209" s="321" t="s">
        <v>556</v>
      </c>
      <c r="I209" s="321"/>
      <c r="J209" s="321"/>
      <c r="K209" s="246"/>
    </row>
    <row r="210" spans="2:11" s="1" customFormat="1" ht="15" customHeight="1" x14ac:dyDescent="0.2">
      <c r="B210" s="223"/>
      <c r="C210" s="200"/>
      <c r="D210" s="200"/>
      <c r="E210" s="200"/>
      <c r="F210" s="221" t="s">
        <v>553</v>
      </c>
      <c r="G210" s="200"/>
      <c r="H210" s="321" t="s">
        <v>717</v>
      </c>
      <c r="I210" s="321"/>
      <c r="J210" s="321"/>
      <c r="K210" s="246"/>
    </row>
    <row r="211" spans="2:11" s="1" customFormat="1" ht="15" customHeight="1" x14ac:dyDescent="0.2">
      <c r="B211" s="264"/>
      <c r="C211" s="200"/>
      <c r="D211" s="200"/>
      <c r="E211" s="200"/>
      <c r="F211" s="221" t="s">
        <v>87</v>
      </c>
      <c r="G211" s="259"/>
      <c r="H211" s="320" t="s">
        <v>557</v>
      </c>
      <c r="I211" s="320"/>
      <c r="J211" s="320"/>
      <c r="K211" s="265"/>
    </row>
    <row r="212" spans="2:11" s="1" customFormat="1" ht="15" customHeight="1" x14ac:dyDescent="0.2">
      <c r="B212" s="264"/>
      <c r="C212" s="200"/>
      <c r="D212" s="200"/>
      <c r="E212" s="200"/>
      <c r="F212" s="221" t="s">
        <v>558</v>
      </c>
      <c r="G212" s="259"/>
      <c r="H212" s="320" t="s">
        <v>718</v>
      </c>
      <c r="I212" s="320"/>
      <c r="J212" s="320"/>
      <c r="K212" s="265"/>
    </row>
    <row r="213" spans="2:11" s="1" customFormat="1" ht="15" customHeight="1" x14ac:dyDescent="0.2">
      <c r="B213" s="264"/>
      <c r="C213" s="200"/>
      <c r="D213" s="200"/>
      <c r="E213" s="200"/>
      <c r="F213" s="221"/>
      <c r="G213" s="259"/>
      <c r="H213" s="250"/>
      <c r="I213" s="250"/>
      <c r="J213" s="250"/>
      <c r="K213" s="265"/>
    </row>
    <row r="214" spans="2:11" s="1" customFormat="1" ht="15" customHeight="1" x14ac:dyDescent="0.2">
      <c r="B214" s="264"/>
      <c r="C214" s="200" t="s">
        <v>681</v>
      </c>
      <c r="D214" s="200"/>
      <c r="E214" s="200"/>
      <c r="F214" s="221">
        <v>1</v>
      </c>
      <c r="G214" s="259"/>
      <c r="H214" s="320" t="s">
        <v>719</v>
      </c>
      <c r="I214" s="320"/>
      <c r="J214" s="320"/>
      <c r="K214" s="265"/>
    </row>
    <row r="215" spans="2:11" s="1" customFormat="1" ht="15" customHeight="1" x14ac:dyDescent="0.2">
      <c r="B215" s="264"/>
      <c r="C215" s="200"/>
      <c r="D215" s="200"/>
      <c r="E215" s="200"/>
      <c r="F215" s="221">
        <v>2</v>
      </c>
      <c r="G215" s="259"/>
      <c r="H215" s="320" t="s">
        <v>720</v>
      </c>
      <c r="I215" s="320"/>
      <c r="J215" s="320"/>
      <c r="K215" s="265"/>
    </row>
    <row r="216" spans="2:11" s="1" customFormat="1" ht="15" customHeight="1" x14ac:dyDescent="0.2">
      <c r="B216" s="264"/>
      <c r="C216" s="200"/>
      <c r="D216" s="200"/>
      <c r="E216" s="200"/>
      <c r="F216" s="221">
        <v>3</v>
      </c>
      <c r="G216" s="259"/>
      <c r="H216" s="320" t="s">
        <v>721</v>
      </c>
      <c r="I216" s="320"/>
      <c r="J216" s="320"/>
      <c r="K216" s="265"/>
    </row>
    <row r="217" spans="2:11" s="1" customFormat="1" ht="15" customHeight="1" x14ac:dyDescent="0.2">
      <c r="B217" s="264"/>
      <c r="C217" s="200"/>
      <c r="D217" s="200"/>
      <c r="E217" s="200"/>
      <c r="F217" s="221">
        <v>4</v>
      </c>
      <c r="G217" s="259"/>
      <c r="H217" s="320" t="s">
        <v>722</v>
      </c>
      <c r="I217" s="320"/>
      <c r="J217" s="320"/>
      <c r="K217" s="265"/>
    </row>
    <row r="218" spans="2:11" s="1" customFormat="1" ht="12.75" customHeight="1" x14ac:dyDescent="0.2">
      <c r="B218" s="266"/>
      <c r="C218" s="267"/>
      <c r="D218" s="267"/>
      <c r="E218" s="267"/>
      <c r="F218" s="267"/>
      <c r="G218" s="267"/>
      <c r="H218" s="267"/>
      <c r="I218" s="267"/>
      <c r="J218" s="267"/>
      <c r="K218" s="268"/>
    </row>
  </sheetData>
  <sheetProtection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ED2900747B64C81FEF965C98C5C39" ma:contentTypeVersion="7" ma:contentTypeDescription="Vytvoří nový dokument" ma:contentTypeScope="" ma:versionID="2fc76965efe545cf0ba64c4b7f7aca51">
  <xsd:schema xmlns:xsd="http://www.w3.org/2001/XMLSchema" xmlns:xs="http://www.w3.org/2001/XMLSchema" xmlns:p="http://schemas.microsoft.com/office/2006/metadata/properties" xmlns:ns3="d92b8ea2-2f5a-4a71-a0d3-b882c7405608" targetNamespace="http://schemas.microsoft.com/office/2006/metadata/properties" ma:root="true" ma:fieldsID="0df7bc362553aa548fce2e5d64dca375" ns3:_="">
    <xsd:import namespace="d92b8ea2-2f5a-4a71-a0d3-b882c74056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b8ea2-2f5a-4a71-a0d3-b882c7405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CA6D10-8B5C-4575-801B-894990861C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2b8ea2-2f5a-4a71-a0d3-b882c74056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8C968D-16E8-4CB3-8ECB-562F115A9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6D2C88-52DD-4EB0-889F-B06544022B5C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d92b8ea2-2f5a-4a71-a0d3-b882c74056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Západní pavilon - stavební část</vt:lpstr>
      <vt:lpstr>VON - Západní pavilon</vt:lpstr>
      <vt:lpstr>Severní pavilon - stavební část</vt:lpstr>
      <vt:lpstr>VON - Severní pavilon</vt:lpstr>
      <vt:lpstr>Východní pavilon - stavební čás</vt:lpstr>
      <vt:lpstr>VON - Východní pavilon</vt:lpstr>
      <vt:lpstr>Seznam figur</vt:lpstr>
      <vt:lpstr>Pokyny pro vyplnění</vt:lpstr>
      <vt:lpstr>'Rekapitulace stavby'!Názvy_tisku</vt:lpstr>
      <vt:lpstr>'Severní pavilon - stavební část'!Názvy_tisku</vt:lpstr>
      <vt:lpstr>'Seznam figur'!Názvy_tisku</vt:lpstr>
      <vt:lpstr>'VON - Severní pavilon'!Názvy_tisku</vt:lpstr>
      <vt:lpstr>'VON - Východní pavilon'!Názvy_tisku</vt:lpstr>
      <vt:lpstr>'VON - Západní pavilon'!Názvy_tisku</vt:lpstr>
      <vt:lpstr>'Východní pavilon - stavební čás'!Názvy_tisku</vt:lpstr>
      <vt:lpstr>'Západní pavilon - stavební část'!Názvy_tisku</vt:lpstr>
      <vt:lpstr>'Pokyny pro vyplnění'!Oblast_tisku</vt:lpstr>
      <vt:lpstr>'Rekapitulace stavby'!Oblast_tisku</vt:lpstr>
      <vt:lpstr>'Severní pavilon - stavební část'!Oblast_tisku</vt:lpstr>
      <vt:lpstr>'Seznam figur'!Oblast_tisku</vt:lpstr>
      <vt:lpstr>'VON - Severní pavilon'!Oblast_tisku</vt:lpstr>
      <vt:lpstr>'VON - Východní pavilon'!Oblast_tisku</vt:lpstr>
      <vt:lpstr>'VON - Západní pavilon'!Oblast_tisku</vt:lpstr>
      <vt:lpstr>'Východní pavilon - stavební čás'!Oblast_tisku</vt:lpstr>
      <vt:lpstr>'Západní pavilon - stavební část'!Oblast_tisku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LUDEKNEW\uzivatel</dc:creator>
  <cp:lastModifiedBy>Standard</cp:lastModifiedBy>
  <dcterms:created xsi:type="dcterms:W3CDTF">2021-05-20T10:53:01Z</dcterms:created>
  <dcterms:modified xsi:type="dcterms:W3CDTF">2021-05-25T07:52:38Z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0x0101002DCED2900747B64C81FEF965C98C5C39</vt:lpwstr>
  </property>
</Properties>
</file>